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thenecgroup.sharepoint.com/sites/NEC/NEC_Sales/Sales_Customer_Support/SCS Master Documents/Order Forms/NEC/"/>
    </mc:Choice>
  </mc:AlternateContent>
  <xr:revisionPtr revIDLastSave="157" documentId="8_{F3719584-6414-4E54-82F2-9A313E462D13}" xr6:coauthVersionLast="47" xr6:coauthVersionMax="47" xr10:uidLastSave="{DF4B8F85-F2DE-4A17-B146-9E82C6D070E5}"/>
  <workbookProtection workbookAlgorithmName="SHA-512" workbookHashValue="32hRMPuMkZsbaxf2pmZErA+x5FlmKruRhBSqWs2ps7PTGo5nnu4KXpa6eOOfuiGePHeWexCbHvtJuFbdOhviIg==" workbookSaltValue="DdOUkB2StfW+LWSG0ybLkA==" workbookSpinCount="100000" lockStructure="1"/>
  <bookViews>
    <workbookView xWindow="-110" yWindow="-110" windowWidth="22780" windowHeight="14660" xr2:uid="{0C83AD09-5721-49F7-BE0F-B1F47C211898}"/>
  </bookViews>
  <sheets>
    <sheet name="Front Page" sheetId="4" r:id="rId1"/>
    <sheet name="Order" sheetId="1" r:id="rId2"/>
    <sheet name="Summary" sheetId="5" r:id="rId3"/>
    <sheet name="Food Summary" sheetId="6" r:id="rId4"/>
    <sheet name="Price List" sheetId="2" state="hidden" r:id="rId5"/>
    <sheet name="T&amp;C" sheetId="3" r:id="rId6"/>
  </sheets>
  <externalReferences>
    <externalReference r:id="rId7"/>
  </externalReferences>
  <definedNames>
    <definedName name="_xlnm._FilterDatabase" localSheetId="1" hidden="1">Order!$H$1:$H$1521</definedName>
    <definedName name="PriceList" localSheetId="3">Table5[]</definedName>
    <definedName name="PriceList" localSheetId="2">Table5[]</definedName>
    <definedName name="PriceList">Table5[]</definedName>
    <definedName name="PriceList2" localSheetId="3">'Food Summary'!#REF!</definedName>
    <definedName name="PriceList2" localSheetId="2">Summary!#REF!</definedName>
    <definedName name="PriceList2">Order!#REF!</definedName>
    <definedName name="_xlnm.Print_Area" localSheetId="3">'Food Summary'!$B$9:$AE$197</definedName>
    <definedName name="_xlnm.Print_Area" localSheetId="0">'Front Page'!$A$1:$X$72</definedName>
    <definedName name="_xlnm.Print_Area" localSheetId="1">Order!$A$7:$AF$116,Order!$A$130:$AF$1518</definedName>
    <definedName name="_xlnm.Print_Area" localSheetId="2">Summary!$B$8:$AE$292</definedName>
    <definedName name="ProductandCode">[1]!Table2[#Data]</definedName>
    <definedName name="ProductCode" localSheetId="3">#REF!</definedName>
    <definedName name="ProductCode" localSheetId="2">#REF!</definedName>
    <definedName name="ProductCode">Table1[]</definedName>
    <definedName name="ProductCode2" localSheetId="3">'Food Summary'!#REF!</definedName>
    <definedName name="ProductCode2" localSheetId="2">Summary!#REF!</definedName>
    <definedName name="ProductCode2">Order!#REF!</definedName>
    <definedName name="ProductList" localSheetId="3">#REF!</definedName>
    <definedName name="ProductList" localSheetId="2">#REF!</definedName>
    <definedName name="ProductList">Table1[Products]</definedName>
    <definedName name="Products">[1]!Table2[Products]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5" l="1"/>
  <c r="AR406" i="1" l="1"/>
  <c r="AI406" i="1"/>
  <c r="T406" i="1"/>
  <c r="AC406" i="1" s="1"/>
  <c r="Q406" i="1"/>
  <c r="AR405" i="1"/>
  <c r="AR404" i="1"/>
  <c r="AR403" i="1"/>
  <c r="Z406" i="1" l="1"/>
  <c r="AJ406" i="1" s="1"/>
  <c r="E2" i="2"/>
  <c r="BD1068" i="1"/>
  <c r="AR1068" i="1"/>
  <c r="AS1295" i="1" l="1"/>
  <c r="AR1295" i="1" s="1"/>
  <c r="AT1295" i="1"/>
  <c r="AU1295" i="1"/>
  <c r="AV1295" i="1"/>
  <c r="AR914" i="1" l="1"/>
  <c r="AR913" i="1"/>
  <c r="AR912" i="1"/>
  <c r="AR911" i="1"/>
  <c r="AR910" i="1"/>
  <c r="AR907" i="1"/>
  <c r="BF910" i="1"/>
  <c r="BE911" i="1" s="1"/>
  <c r="BF879" i="1"/>
  <c r="BD909" i="1"/>
  <c r="BC909" i="1"/>
  <c r="BB909" i="1"/>
  <c r="BA909" i="1"/>
  <c r="AZ909" i="1"/>
  <c r="AY909" i="1"/>
  <c r="AX909" i="1"/>
  <c r="AW909" i="1"/>
  <c r="AV909" i="1"/>
  <c r="AU909" i="1"/>
  <c r="AT909" i="1"/>
  <c r="AS909" i="1"/>
  <c r="AR909" i="1" s="1"/>
  <c r="AQ909" i="1"/>
  <c r="BD908" i="1"/>
  <c r="BC908" i="1"/>
  <c r="BB908" i="1"/>
  <c r="BA908" i="1"/>
  <c r="AZ908" i="1"/>
  <c r="AY908" i="1"/>
  <c r="AX908" i="1"/>
  <c r="AW908" i="1"/>
  <c r="AV908" i="1"/>
  <c r="AU908" i="1"/>
  <c r="AT908" i="1"/>
  <c r="AS908" i="1"/>
  <c r="AR908" i="1" s="1"/>
  <c r="AQ908" i="1"/>
  <c r="H908" i="1"/>
  <c r="AC908" i="1" s="1"/>
  <c r="AJ908" i="1" s="1"/>
  <c r="BD907" i="1"/>
  <c r="BF911" i="1" l="1"/>
  <c r="BF881" i="1"/>
  <c r="BD881" i="1"/>
  <c r="AR881" i="1"/>
  <c r="BD880" i="1"/>
  <c r="AR880" i="1"/>
  <c r="H890" i="1" l="1"/>
  <c r="AC877" i="1"/>
  <c r="BD1069" i="1"/>
  <c r="AR1069" i="1"/>
  <c r="BD878" i="1"/>
  <c r="BD877" i="1"/>
  <c r="BD876" i="1"/>
  <c r="AR876" i="1"/>
  <c r="BD875" i="1"/>
  <c r="AR875" i="1"/>
  <c r="BD874" i="1"/>
  <c r="AR874" i="1"/>
  <c r="BD873" i="1"/>
  <c r="AR873" i="1"/>
  <c r="BD872" i="1"/>
  <c r="AR872" i="1"/>
  <c r="BD871" i="1"/>
  <c r="AR871" i="1"/>
  <c r="BD870" i="1"/>
  <c r="AR870" i="1"/>
  <c r="AJ877" i="1" l="1"/>
  <c r="N583" i="1"/>
  <c r="Q583" i="1"/>
  <c r="AG203" i="5" l="1"/>
  <c r="W202" i="5" s="1"/>
  <c r="Q199" i="5"/>
  <c r="J199" i="5"/>
  <c r="J196" i="5"/>
  <c r="S202" i="5" l="1" a="1"/>
  <c r="S202" i="5" s="1"/>
  <c r="AG202" i="5"/>
  <c r="AH202" i="5"/>
  <c r="K193" i="5"/>
  <c r="I190" i="5"/>
  <c r="Z210" i="5"/>
  <c r="U210" i="5"/>
  <c r="F210" i="5"/>
  <c r="F213" i="5"/>
  <c r="J19" i="6"/>
  <c r="E19" i="6"/>
  <c r="F13" i="6"/>
  <c r="F16" i="6"/>
  <c r="T19" i="6"/>
  <c r="F16" i="5"/>
  <c r="E19" i="5"/>
  <c r="T19" i="5"/>
  <c r="J19" i="5"/>
  <c r="F13" i="5"/>
  <c r="AI242" i="1" l="1"/>
  <c r="T213" i="5" l="1"/>
  <c r="T219" i="5"/>
  <c r="AH201" i="5"/>
  <c r="AH200" i="5"/>
  <c r="AG196" i="5"/>
  <c r="AH196" i="5"/>
  <c r="AH195" i="5"/>
  <c r="AH194" i="5"/>
  <c r="AH193" i="5"/>
  <c r="AH192" i="5"/>
  <c r="Z190" i="5"/>
  <c r="B118" i="5" a="1"/>
  <c r="B118" i="5" s="1"/>
  <c r="B124" i="5"/>
  <c r="O825" i="1"/>
  <c r="Q168" i="5"/>
  <c r="X199" i="5" l="1" a="1"/>
  <c r="X199" i="5" s="1"/>
  <c r="M202" i="5" a="1"/>
  <c r="M202" i="5" s="1"/>
  <c r="AR544"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462" i="1"/>
  <c r="AR463" i="1"/>
  <c r="AR464" i="1"/>
  <c r="AR465" i="1"/>
  <c r="AR466" i="1"/>
  <c r="AR467" i="1"/>
  <c r="AR468" i="1"/>
  <c r="AR469" i="1"/>
  <c r="AR470" i="1"/>
  <c r="AR472" i="1"/>
  <c r="AR473" i="1"/>
  <c r="AR474" i="1"/>
  <c r="AR476" i="1"/>
  <c r="AR477" i="1"/>
  <c r="AR478" i="1"/>
  <c r="AR480" i="1"/>
  <c r="AR481" i="1"/>
  <c r="AR482" i="1"/>
  <c r="AR483" i="1"/>
  <c r="AR484" i="1"/>
  <c r="AR485" i="1"/>
  <c r="AR486" i="1"/>
  <c r="AR487" i="1"/>
  <c r="AR489" i="1"/>
  <c r="AR490" i="1"/>
  <c r="AR491" i="1"/>
  <c r="AR493" i="1"/>
  <c r="AR494" i="1"/>
  <c r="AR495" i="1"/>
  <c r="AR496" i="1"/>
  <c r="AR497" i="1"/>
  <c r="AR498" i="1"/>
  <c r="AR499" i="1"/>
  <c r="AR500" i="1"/>
  <c r="AR501" i="1"/>
  <c r="AR502" i="1"/>
  <c r="AR504" i="1"/>
  <c r="AR505" i="1"/>
  <c r="AR506" i="1"/>
  <c r="Q488" i="1"/>
  <c r="T488" i="1"/>
  <c r="AC488" i="1" s="1"/>
  <c r="AI488" i="1"/>
  <c r="AQ488" i="1"/>
  <c r="AS488" i="1"/>
  <c r="AR488" i="1" s="1"/>
  <c r="AT488" i="1"/>
  <c r="AU488" i="1"/>
  <c r="AV488" i="1"/>
  <c r="Q492" i="1"/>
  <c r="Z492" i="1" s="1"/>
  <c r="T492" i="1"/>
  <c r="AC492" i="1" s="1"/>
  <c r="AI492" i="1"/>
  <c r="AS492" i="1"/>
  <c r="AR492" i="1" s="1"/>
  <c r="AT492" i="1"/>
  <c r="AU492" i="1"/>
  <c r="AV492" i="1"/>
  <c r="AV507" i="1"/>
  <c r="AU507" i="1"/>
  <c r="AT507" i="1"/>
  <c r="AS507" i="1"/>
  <c r="AR507" i="1" s="1"/>
  <c r="AI507" i="1"/>
  <c r="T507" i="1"/>
  <c r="AC507" i="1" s="1"/>
  <c r="Q507" i="1"/>
  <c r="AV503" i="1"/>
  <c r="AT503" i="1"/>
  <c r="AS503" i="1"/>
  <c r="AR503" i="1" s="1"/>
  <c r="AQ503" i="1"/>
  <c r="AI503" i="1"/>
  <c r="T503" i="1"/>
  <c r="AC503" i="1" s="1"/>
  <c r="Q503" i="1"/>
  <c r="AV479" i="1"/>
  <c r="AU479" i="1"/>
  <c r="AT479" i="1"/>
  <c r="AS479" i="1"/>
  <c r="AR479" i="1" s="1"/>
  <c r="AQ479" i="1"/>
  <c r="AI479" i="1"/>
  <c r="T479" i="1"/>
  <c r="AC479" i="1" s="1"/>
  <c r="Q479" i="1"/>
  <c r="Z479" i="1" s="1"/>
  <c r="AV475" i="1"/>
  <c r="AU475" i="1"/>
  <c r="AT475" i="1"/>
  <c r="AS475" i="1"/>
  <c r="AR475" i="1" s="1"/>
  <c r="AI475" i="1"/>
  <c r="T475" i="1"/>
  <c r="AC475" i="1" s="1"/>
  <c r="Q475" i="1"/>
  <c r="AV471" i="1"/>
  <c r="AU471" i="1"/>
  <c r="AT471" i="1"/>
  <c r="AS471" i="1"/>
  <c r="AR471" i="1" s="1"/>
  <c r="AQ471" i="1"/>
  <c r="AI471" i="1"/>
  <c r="T471" i="1"/>
  <c r="AC471" i="1" s="1"/>
  <c r="Q471" i="1"/>
  <c r="AJ492" i="1" l="1"/>
  <c r="Z488" i="1"/>
  <c r="AJ488" i="1" s="1"/>
  <c r="Z507" i="1"/>
  <c r="AJ507" i="1" s="1"/>
  <c r="Z503" i="1"/>
  <c r="Z475" i="1"/>
  <c r="AJ475" i="1" s="1"/>
  <c r="Z471" i="1"/>
  <c r="AJ471" i="1" s="1"/>
  <c r="AJ479" i="1"/>
  <c r="K284" i="5"/>
  <c r="K254" i="5"/>
  <c r="V255" i="5"/>
  <c r="W255" i="5"/>
  <c r="X255" i="5"/>
  <c r="Y255" i="5"/>
  <c r="V256" i="5"/>
  <c r="W256" i="5"/>
  <c r="X256" i="5"/>
  <c r="Y256" i="5"/>
  <c r="V257" i="5"/>
  <c r="W257" i="5"/>
  <c r="X257" i="5"/>
  <c r="Y257" i="5"/>
  <c r="V258" i="5"/>
  <c r="W258" i="5"/>
  <c r="X258" i="5"/>
  <c r="Y258" i="5"/>
  <c r="V259" i="5"/>
  <c r="W259" i="5"/>
  <c r="X259" i="5"/>
  <c r="Y259" i="5"/>
  <c r="V260" i="5"/>
  <c r="W260" i="5"/>
  <c r="X260" i="5"/>
  <c r="Y260" i="5"/>
  <c r="V261" i="5"/>
  <c r="W261" i="5"/>
  <c r="X261" i="5"/>
  <c r="Y261" i="5"/>
  <c r="V262" i="5"/>
  <c r="W262" i="5"/>
  <c r="X262" i="5"/>
  <c r="Y262" i="5"/>
  <c r="V263" i="5"/>
  <c r="W263" i="5"/>
  <c r="X263" i="5"/>
  <c r="Y263" i="5"/>
  <c r="V264" i="5"/>
  <c r="W264" i="5"/>
  <c r="X264" i="5"/>
  <c r="Y264" i="5"/>
  <c r="V265" i="5"/>
  <c r="W265" i="5"/>
  <c r="X265" i="5"/>
  <c r="Y265" i="5"/>
  <c r="V266" i="5"/>
  <c r="W266" i="5"/>
  <c r="X266" i="5"/>
  <c r="Y266" i="5"/>
  <c r="V267" i="5"/>
  <c r="W267" i="5"/>
  <c r="X267" i="5"/>
  <c r="Y267" i="5"/>
  <c r="V268" i="5"/>
  <c r="W268" i="5"/>
  <c r="X268" i="5"/>
  <c r="Y268" i="5"/>
  <c r="V269" i="5"/>
  <c r="W269" i="5"/>
  <c r="X269" i="5"/>
  <c r="Y269" i="5"/>
  <c r="V270" i="5"/>
  <c r="W270" i="5"/>
  <c r="X270" i="5"/>
  <c r="Y270" i="5"/>
  <c r="V271" i="5"/>
  <c r="W271" i="5"/>
  <c r="X271" i="5"/>
  <c r="Y271" i="5"/>
  <c r="V272" i="5"/>
  <c r="W272" i="5"/>
  <c r="X272" i="5"/>
  <c r="Y272" i="5"/>
  <c r="V273" i="5"/>
  <c r="W273" i="5"/>
  <c r="X273" i="5"/>
  <c r="Y273" i="5"/>
  <c r="V274" i="5"/>
  <c r="W274" i="5"/>
  <c r="X274" i="5"/>
  <c r="Y274" i="5"/>
  <c r="V275" i="5"/>
  <c r="W275" i="5"/>
  <c r="X275" i="5"/>
  <c r="Y275" i="5"/>
  <c r="V276" i="5"/>
  <c r="W276" i="5"/>
  <c r="X276" i="5"/>
  <c r="Y276" i="5"/>
  <c r="V277" i="5"/>
  <c r="W277" i="5"/>
  <c r="X277" i="5"/>
  <c r="Y277" i="5"/>
  <c r="V278" i="5"/>
  <c r="W278" i="5"/>
  <c r="X278" i="5"/>
  <c r="Y278" i="5"/>
  <c r="V279" i="5"/>
  <c r="W279" i="5"/>
  <c r="X279" i="5"/>
  <c r="Y279" i="5"/>
  <c r="V280" i="5"/>
  <c r="W280" i="5"/>
  <c r="X280" i="5"/>
  <c r="Y280" i="5"/>
  <c r="V281" i="5"/>
  <c r="W281" i="5"/>
  <c r="X281" i="5"/>
  <c r="Y281" i="5"/>
  <c r="V282" i="5"/>
  <c r="W282" i="5"/>
  <c r="X282" i="5"/>
  <c r="Y282" i="5"/>
  <c r="V283" i="5"/>
  <c r="W283" i="5"/>
  <c r="X283" i="5"/>
  <c r="Y283" i="5"/>
  <c r="V284" i="5"/>
  <c r="W284" i="5"/>
  <c r="X284" i="5"/>
  <c r="Y284" i="5"/>
  <c r="V285" i="5"/>
  <c r="W285" i="5"/>
  <c r="X285" i="5"/>
  <c r="Y285" i="5"/>
  <c r="V254" i="5"/>
  <c r="W254" i="5"/>
  <c r="X254" i="5"/>
  <c r="Y254" i="5"/>
  <c r="F256" i="5"/>
  <c r="G256" i="5"/>
  <c r="H256" i="5"/>
  <c r="I256" i="5"/>
  <c r="J256" i="5"/>
  <c r="K256" i="5"/>
  <c r="L256" i="5"/>
  <c r="M256" i="5"/>
  <c r="N256" i="5"/>
  <c r="O256" i="5"/>
  <c r="P256" i="5"/>
  <c r="Q256" i="5"/>
  <c r="R256" i="5"/>
  <c r="S256" i="5"/>
  <c r="T256" i="5"/>
  <c r="U256" i="5"/>
  <c r="F257" i="5"/>
  <c r="G257" i="5"/>
  <c r="H257" i="5"/>
  <c r="I257" i="5"/>
  <c r="J257" i="5"/>
  <c r="K257" i="5"/>
  <c r="L257" i="5"/>
  <c r="M257" i="5"/>
  <c r="N257" i="5"/>
  <c r="O257" i="5"/>
  <c r="P257" i="5"/>
  <c r="Q257" i="5"/>
  <c r="R257" i="5"/>
  <c r="S257" i="5"/>
  <c r="T257" i="5"/>
  <c r="U257" i="5"/>
  <c r="F258" i="5"/>
  <c r="G258" i="5"/>
  <c r="H258" i="5"/>
  <c r="I258" i="5"/>
  <c r="J258" i="5"/>
  <c r="K258" i="5"/>
  <c r="L258" i="5"/>
  <c r="M258" i="5"/>
  <c r="N258" i="5"/>
  <c r="O258" i="5"/>
  <c r="P258" i="5"/>
  <c r="Q258" i="5"/>
  <c r="R258" i="5"/>
  <c r="S258" i="5"/>
  <c r="T258" i="5"/>
  <c r="U258" i="5"/>
  <c r="F259" i="5"/>
  <c r="G259" i="5"/>
  <c r="H259" i="5"/>
  <c r="I259" i="5"/>
  <c r="J259" i="5"/>
  <c r="K259" i="5"/>
  <c r="L259" i="5"/>
  <c r="M259" i="5"/>
  <c r="N259" i="5"/>
  <c r="O259" i="5"/>
  <c r="P259" i="5"/>
  <c r="Q259" i="5"/>
  <c r="R259" i="5"/>
  <c r="S259" i="5"/>
  <c r="T259" i="5"/>
  <c r="U259" i="5"/>
  <c r="F260" i="5"/>
  <c r="G260" i="5"/>
  <c r="H260" i="5"/>
  <c r="I260" i="5"/>
  <c r="J260" i="5"/>
  <c r="K260" i="5"/>
  <c r="L260" i="5"/>
  <c r="M260" i="5"/>
  <c r="N260" i="5"/>
  <c r="O260" i="5"/>
  <c r="P260" i="5"/>
  <c r="Q260" i="5"/>
  <c r="R260" i="5"/>
  <c r="S260" i="5"/>
  <c r="T260" i="5"/>
  <c r="U260" i="5"/>
  <c r="F261" i="5"/>
  <c r="G261" i="5"/>
  <c r="H261" i="5"/>
  <c r="I261" i="5"/>
  <c r="J261" i="5"/>
  <c r="K261" i="5"/>
  <c r="L261" i="5"/>
  <c r="M261" i="5"/>
  <c r="N261" i="5"/>
  <c r="O261" i="5"/>
  <c r="P261" i="5"/>
  <c r="Q261" i="5"/>
  <c r="R261" i="5"/>
  <c r="S261" i="5"/>
  <c r="T261" i="5"/>
  <c r="U261" i="5"/>
  <c r="F262" i="5"/>
  <c r="G262" i="5"/>
  <c r="H262" i="5"/>
  <c r="I262" i="5"/>
  <c r="J262" i="5"/>
  <c r="K262" i="5"/>
  <c r="L262" i="5"/>
  <c r="M262" i="5"/>
  <c r="N262" i="5"/>
  <c r="O262" i="5"/>
  <c r="P262" i="5"/>
  <c r="Q262" i="5"/>
  <c r="R262" i="5"/>
  <c r="S262" i="5"/>
  <c r="T262" i="5"/>
  <c r="U262" i="5"/>
  <c r="F263" i="5"/>
  <c r="G263" i="5"/>
  <c r="H263" i="5"/>
  <c r="I263" i="5"/>
  <c r="J263" i="5"/>
  <c r="K263" i="5"/>
  <c r="L263" i="5"/>
  <c r="M263" i="5"/>
  <c r="N263" i="5"/>
  <c r="O263" i="5"/>
  <c r="P263" i="5"/>
  <c r="Q263" i="5"/>
  <c r="R263" i="5"/>
  <c r="S263" i="5"/>
  <c r="T263" i="5"/>
  <c r="U263" i="5"/>
  <c r="F264" i="5"/>
  <c r="G264" i="5"/>
  <c r="H264" i="5"/>
  <c r="I264" i="5"/>
  <c r="J264" i="5"/>
  <c r="K264" i="5"/>
  <c r="L264" i="5"/>
  <c r="M264" i="5"/>
  <c r="N264" i="5"/>
  <c r="O264" i="5"/>
  <c r="P264" i="5"/>
  <c r="Q264" i="5"/>
  <c r="R264" i="5"/>
  <c r="S264" i="5"/>
  <c r="T264" i="5"/>
  <c r="U264" i="5"/>
  <c r="F265" i="5"/>
  <c r="G265" i="5"/>
  <c r="H265" i="5"/>
  <c r="I265" i="5"/>
  <c r="J265" i="5"/>
  <c r="K265" i="5"/>
  <c r="L265" i="5"/>
  <c r="M265" i="5"/>
  <c r="N265" i="5"/>
  <c r="O265" i="5"/>
  <c r="P265" i="5"/>
  <c r="Q265" i="5"/>
  <c r="R265" i="5"/>
  <c r="S265" i="5"/>
  <c r="T265" i="5"/>
  <c r="U265" i="5"/>
  <c r="F266" i="5"/>
  <c r="G266" i="5"/>
  <c r="H266" i="5"/>
  <c r="I266" i="5"/>
  <c r="J266" i="5"/>
  <c r="K266" i="5"/>
  <c r="L266" i="5"/>
  <c r="M266" i="5"/>
  <c r="N266" i="5"/>
  <c r="O266" i="5"/>
  <c r="P266" i="5"/>
  <c r="Q266" i="5"/>
  <c r="R266" i="5"/>
  <c r="S266" i="5"/>
  <c r="T266" i="5"/>
  <c r="U266" i="5"/>
  <c r="F267" i="5"/>
  <c r="G267" i="5"/>
  <c r="H267" i="5"/>
  <c r="I267" i="5"/>
  <c r="J267" i="5"/>
  <c r="K267" i="5"/>
  <c r="L267" i="5"/>
  <c r="M267" i="5"/>
  <c r="N267" i="5"/>
  <c r="O267" i="5"/>
  <c r="P267" i="5"/>
  <c r="Q267" i="5"/>
  <c r="R267" i="5"/>
  <c r="S267" i="5"/>
  <c r="T267" i="5"/>
  <c r="U267" i="5"/>
  <c r="F268" i="5"/>
  <c r="G268" i="5"/>
  <c r="H268" i="5"/>
  <c r="I268" i="5"/>
  <c r="J268" i="5"/>
  <c r="K268" i="5"/>
  <c r="L268" i="5"/>
  <c r="M268" i="5"/>
  <c r="N268" i="5"/>
  <c r="O268" i="5"/>
  <c r="P268" i="5"/>
  <c r="Q268" i="5"/>
  <c r="R268" i="5"/>
  <c r="S268" i="5"/>
  <c r="T268" i="5"/>
  <c r="U268" i="5"/>
  <c r="F269" i="5"/>
  <c r="G269" i="5"/>
  <c r="H269" i="5"/>
  <c r="I269" i="5"/>
  <c r="J269" i="5"/>
  <c r="K269" i="5"/>
  <c r="L269" i="5"/>
  <c r="M269" i="5"/>
  <c r="N269" i="5"/>
  <c r="O269" i="5"/>
  <c r="P269" i="5"/>
  <c r="Q269" i="5"/>
  <c r="R269" i="5"/>
  <c r="S269" i="5"/>
  <c r="T269" i="5"/>
  <c r="U269" i="5"/>
  <c r="F270" i="5"/>
  <c r="G270" i="5"/>
  <c r="H270" i="5"/>
  <c r="I270" i="5"/>
  <c r="J270" i="5"/>
  <c r="K270" i="5"/>
  <c r="L270" i="5"/>
  <c r="M270" i="5"/>
  <c r="N270" i="5"/>
  <c r="O270" i="5"/>
  <c r="P270" i="5"/>
  <c r="Q270" i="5"/>
  <c r="R270" i="5"/>
  <c r="S270" i="5"/>
  <c r="T270" i="5"/>
  <c r="U270" i="5"/>
  <c r="F271" i="5"/>
  <c r="G271" i="5"/>
  <c r="H271" i="5"/>
  <c r="I271" i="5"/>
  <c r="J271" i="5"/>
  <c r="K271" i="5"/>
  <c r="L271" i="5"/>
  <c r="M271" i="5"/>
  <c r="N271" i="5"/>
  <c r="O271" i="5"/>
  <c r="P271" i="5"/>
  <c r="Q271" i="5"/>
  <c r="R271" i="5"/>
  <c r="S271" i="5"/>
  <c r="T271" i="5"/>
  <c r="U271" i="5"/>
  <c r="F272" i="5"/>
  <c r="G272" i="5"/>
  <c r="H272" i="5"/>
  <c r="I272" i="5"/>
  <c r="J272" i="5"/>
  <c r="K272" i="5"/>
  <c r="L272" i="5"/>
  <c r="M272" i="5"/>
  <c r="N272" i="5"/>
  <c r="O272" i="5"/>
  <c r="P272" i="5"/>
  <c r="Q272" i="5"/>
  <c r="R272" i="5"/>
  <c r="S272" i="5"/>
  <c r="T272" i="5"/>
  <c r="U272" i="5"/>
  <c r="F273" i="5"/>
  <c r="G273" i="5"/>
  <c r="H273" i="5"/>
  <c r="I273" i="5"/>
  <c r="J273" i="5"/>
  <c r="K273" i="5"/>
  <c r="L273" i="5"/>
  <c r="M273" i="5"/>
  <c r="N273" i="5"/>
  <c r="O273" i="5"/>
  <c r="P273" i="5"/>
  <c r="Q273" i="5"/>
  <c r="R273" i="5"/>
  <c r="S273" i="5"/>
  <c r="T273" i="5"/>
  <c r="U273" i="5"/>
  <c r="F274" i="5"/>
  <c r="G274" i="5"/>
  <c r="H274" i="5"/>
  <c r="I274" i="5"/>
  <c r="J274" i="5"/>
  <c r="K274" i="5"/>
  <c r="L274" i="5"/>
  <c r="M274" i="5"/>
  <c r="N274" i="5"/>
  <c r="O274" i="5"/>
  <c r="P274" i="5"/>
  <c r="Q274" i="5"/>
  <c r="R274" i="5"/>
  <c r="S274" i="5"/>
  <c r="T274" i="5"/>
  <c r="U274" i="5"/>
  <c r="F275" i="5"/>
  <c r="G275" i="5"/>
  <c r="H275" i="5"/>
  <c r="I275" i="5"/>
  <c r="J275" i="5"/>
  <c r="K275" i="5"/>
  <c r="L275" i="5"/>
  <c r="M275" i="5"/>
  <c r="N275" i="5"/>
  <c r="O275" i="5"/>
  <c r="P275" i="5"/>
  <c r="Q275" i="5"/>
  <c r="R275" i="5"/>
  <c r="S275" i="5"/>
  <c r="T275" i="5"/>
  <c r="U275" i="5"/>
  <c r="F276" i="5"/>
  <c r="G276" i="5"/>
  <c r="H276" i="5"/>
  <c r="I276" i="5"/>
  <c r="J276" i="5"/>
  <c r="K276" i="5"/>
  <c r="L276" i="5"/>
  <c r="M276" i="5"/>
  <c r="N276" i="5"/>
  <c r="O276" i="5"/>
  <c r="P276" i="5"/>
  <c r="Q276" i="5"/>
  <c r="R276" i="5"/>
  <c r="S276" i="5"/>
  <c r="T276" i="5"/>
  <c r="U276" i="5"/>
  <c r="F277" i="5"/>
  <c r="G277" i="5"/>
  <c r="H277" i="5"/>
  <c r="I277" i="5"/>
  <c r="J277" i="5"/>
  <c r="K277" i="5"/>
  <c r="L277" i="5"/>
  <c r="M277" i="5"/>
  <c r="N277" i="5"/>
  <c r="O277" i="5"/>
  <c r="P277" i="5"/>
  <c r="Q277" i="5"/>
  <c r="R277" i="5"/>
  <c r="S277" i="5"/>
  <c r="T277" i="5"/>
  <c r="U277" i="5"/>
  <c r="F278" i="5"/>
  <c r="G278" i="5"/>
  <c r="H278" i="5"/>
  <c r="I278" i="5"/>
  <c r="J278" i="5"/>
  <c r="K278" i="5"/>
  <c r="L278" i="5"/>
  <c r="M278" i="5"/>
  <c r="N278" i="5"/>
  <c r="O278" i="5"/>
  <c r="P278" i="5"/>
  <c r="Q278" i="5"/>
  <c r="R278" i="5"/>
  <c r="S278" i="5"/>
  <c r="T278" i="5"/>
  <c r="U278" i="5"/>
  <c r="F279" i="5"/>
  <c r="G279" i="5"/>
  <c r="H279" i="5"/>
  <c r="I279" i="5"/>
  <c r="J279" i="5"/>
  <c r="K279" i="5"/>
  <c r="L279" i="5"/>
  <c r="M279" i="5"/>
  <c r="N279" i="5"/>
  <c r="O279" i="5"/>
  <c r="P279" i="5"/>
  <c r="Q279" i="5"/>
  <c r="R279" i="5"/>
  <c r="S279" i="5"/>
  <c r="T279" i="5"/>
  <c r="U279" i="5"/>
  <c r="F280" i="5"/>
  <c r="G280" i="5"/>
  <c r="H280" i="5"/>
  <c r="I280" i="5"/>
  <c r="J280" i="5"/>
  <c r="K280" i="5"/>
  <c r="L280" i="5"/>
  <c r="M280" i="5"/>
  <c r="N280" i="5"/>
  <c r="O280" i="5"/>
  <c r="P280" i="5"/>
  <c r="Q280" i="5"/>
  <c r="R280" i="5"/>
  <c r="S280" i="5"/>
  <c r="T280" i="5"/>
  <c r="U280" i="5"/>
  <c r="F281" i="5"/>
  <c r="G281" i="5"/>
  <c r="H281" i="5"/>
  <c r="I281" i="5"/>
  <c r="J281" i="5"/>
  <c r="K281" i="5"/>
  <c r="L281" i="5"/>
  <c r="M281" i="5"/>
  <c r="N281" i="5"/>
  <c r="O281" i="5"/>
  <c r="P281" i="5"/>
  <c r="Q281" i="5"/>
  <c r="R281" i="5"/>
  <c r="S281" i="5"/>
  <c r="T281" i="5"/>
  <c r="U281" i="5"/>
  <c r="F282" i="5"/>
  <c r="G282" i="5"/>
  <c r="H282" i="5"/>
  <c r="I282" i="5"/>
  <c r="J282" i="5"/>
  <c r="K282" i="5"/>
  <c r="L282" i="5"/>
  <c r="M282" i="5"/>
  <c r="N282" i="5"/>
  <c r="O282" i="5"/>
  <c r="P282" i="5"/>
  <c r="Q282" i="5"/>
  <c r="R282" i="5"/>
  <c r="S282" i="5"/>
  <c r="T282" i="5"/>
  <c r="U282" i="5"/>
  <c r="F283" i="5"/>
  <c r="G283" i="5"/>
  <c r="H283" i="5"/>
  <c r="I283" i="5"/>
  <c r="J283" i="5"/>
  <c r="K283" i="5"/>
  <c r="L283" i="5"/>
  <c r="M283" i="5"/>
  <c r="N283" i="5"/>
  <c r="O283" i="5"/>
  <c r="P283" i="5"/>
  <c r="Q283" i="5"/>
  <c r="R283" i="5"/>
  <c r="S283" i="5"/>
  <c r="T283" i="5"/>
  <c r="U283" i="5"/>
  <c r="B255" i="5"/>
  <c r="C255" i="5"/>
  <c r="D255" i="5"/>
  <c r="E255" i="5"/>
  <c r="B256" i="5"/>
  <c r="C256" i="5"/>
  <c r="D256" i="5"/>
  <c r="E256" i="5"/>
  <c r="B257" i="5"/>
  <c r="C257" i="5"/>
  <c r="D257" i="5"/>
  <c r="E257" i="5"/>
  <c r="B258" i="5"/>
  <c r="C258" i="5"/>
  <c r="D258" i="5"/>
  <c r="E258" i="5"/>
  <c r="B259" i="5"/>
  <c r="C259" i="5"/>
  <c r="D259" i="5"/>
  <c r="E259" i="5"/>
  <c r="B260" i="5"/>
  <c r="C260" i="5"/>
  <c r="D260" i="5"/>
  <c r="E260" i="5"/>
  <c r="B261" i="5"/>
  <c r="C261" i="5"/>
  <c r="D261" i="5"/>
  <c r="E261" i="5"/>
  <c r="B262" i="5"/>
  <c r="C262" i="5"/>
  <c r="D262" i="5"/>
  <c r="E262" i="5"/>
  <c r="B263" i="5"/>
  <c r="C263" i="5"/>
  <c r="D263" i="5"/>
  <c r="E263" i="5"/>
  <c r="B264" i="5"/>
  <c r="C264" i="5"/>
  <c r="D264" i="5"/>
  <c r="E264" i="5"/>
  <c r="B265" i="5"/>
  <c r="C265" i="5"/>
  <c r="D265" i="5"/>
  <c r="E265" i="5"/>
  <c r="B266" i="5"/>
  <c r="C266" i="5"/>
  <c r="D266" i="5"/>
  <c r="E266" i="5"/>
  <c r="B267" i="5"/>
  <c r="C267" i="5"/>
  <c r="D267" i="5"/>
  <c r="E267" i="5"/>
  <c r="B268" i="5"/>
  <c r="C268" i="5"/>
  <c r="D268" i="5"/>
  <c r="E268" i="5"/>
  <c r="B269" i="5"/>
  <c r="C269" i="5"/>
  <c r="D269" i="5"/>
  <c r="E269" i="5"/>
  <c r="B270" i="5"/>
  <c r="C270" i="5"/>
  <c r="D270" i="5"/>
  <c r="E270" i="5"/>
  <c r="B271" i="5"/>
  <c r="C271" i="5"/>
  <c r="D271" i="5"/>
  <c r="E271" i="5"/>
  <c r="B272" i="5"/>
  <c r="C272" i="5"/>
  <c r="D272" i="5"/>
  <c r="E272" i="5"/>
  <c r="B273" i="5"/>
  <c r="C273" i="5"/>
  <c r="D273" i="5"/>
  <c r="E273" i="5"/>
  <c r="B274" i="5"/>
  <c r="C274" i="5"/>
  <c r="D274" i="5"/>
  <c r="E274" i="5"/>
  <c r="B275" i="5"/>
  <c r="C275" i="5"/>
  <c r="D275" i="5"/>
  <c r="E275" i="5"/>
  <c r="B276" i="5"/>
  <c r="C276" i="5"/>
  <c r="D276" i="5"/>
  <c r="E276" i="5"/>
  <c r="B277" i="5"/>
  <c r="C277" i="5"/>
  <c r="D277" i="5"/>
  <c r="E277" i="5"/>
  <c r="B278" i="5"/>
  <c r="C278" i="5"/>
  <c r="D278" i="5"/>
  <c r="E278" i="5"/>
  <c r="B279" i="5"/>
  <c r="C279" i="5"/>
  <c r="D279" i="5"/>
  <c r="E279" i="5"/>
  <c r="B280" i="5"/>
  <c r="C280" i="5"/>
  <c r="D280" i="5"/>
  <c r="E280" i="5"/>
  <c r="B281" i="5"/>
  <c r="C281" i="5"/>
  <c r="D281" i="5"/>
  <c r="E281" i="5"/>
  <c r="B282" i="5"/>
  <c r="C282" i="5"/>
  <c r="D282" i="5"/>
  <c r="E282" i="5"/>
  <c r="B283" i="5"/>
  <c r="C283" i="5"/>
  <c r="D283" i="5"/>
  <c r="E283" i="5"/>
  <c r="B284" i="5"/>
  <c r="C284" i="5"/>
  <c r="D284" i="5"/>
  <c r="E284" i="5"/>
  <c r="B285" i="5"/>
  <c r="C285" i="5"/>
  <c r="D285" i="5"/>
  <c r="E285" i="5"/>
  <c r="C254" i="5"/>
  <c r="D254" i="5"/>
  <c r="E254" i="5"/>
  <c r="B254" i="5"/>
  <c r="BF882" i="1"/>
  <c r="BF914" i="1"/>
  <c r="BF915" i="1" s="1"/>
  <c r="BF959" i="1"/>
  <c r="BF960" i="1" s="1"/>
  <c r="BF998" i="1"/>
  <c r="BF999" i="1" s="1"/>
  <c r="BF1064" i="1"/>
  <c r="BF1065" i="1" s="1"/>
  <c r="BF1136" i="1"/>
  <c r="BF1137" i="1" s="1"/>
  <c r="BF1208" i="1"/>
  <c r="BF1209" i="1" s="1"/>
  <c r="BF1244" i="1"/>
  <c r="BF1245" i="1" s="1"/>
  <c r="BF1286" i="1"/>
  <c r="BF1287" i="1" s="1"/>
  <c r="BF1321" i="1"/>
  <c r="BF1322" i="1" s="1"/>
  <c r="BF1319" i="1"/>
  <c r="BF1320" i="1" s="1"/>
  <c r="BF1361" i="1"/>
  <c r="BF1362" i="1" s="1"/>
  <c r="BF1359" i="1"/>
  <c r="BF1360" i="1" s="1"/>
  <c r="BF1389" i="1"/>
  <c r="BF1390" i="1" s="1"/>
  <c r="BF1282" i="1"/>
  <c r="BF1283" i="1" s="1"/>
  <c r="BF1240" i="1"/>
  <c r="BF1241" i="1" s="1"/>
  <c r="BF1204" i="1"/>
  <c r="BF1205" i="1" s="1"/>
  <c r="BF1132" i="1"/>
  <c r="BF1133" i="1" s="1"/>
  <c r="BF1060" i="1"/>
  <c r="BF1061" i="1" s="1"/>
  <c r="BF994" i="1"/>
  <c r="BF995" i="1" s="1"/>
  <c r="BF955" i="1"/>
  <c r="BF956" i="1" s="1"/>
  <c r="AS954" i="1"/>
  <c r="AS968" i="1"/>
  <c r="BD1389" i="1"/>
  <c r="BD1388" i="1"/>
  <c r="BD1386" i="1"/>
  <c r="BD1385" i="1"/>
  <c r="BD1384" i="1"/>
  <c r="BD1382" i="1"/>
  <c r="BD1381" i="1"/>
  <c r="BD1380" i="1"/>
  <c r="BD1379" i="1"/>
  <c r="BD1377" i="1"/>
  <c r="BD1376" i="1"/>
  <c r="BD1375" i="1"/>
  <c r="BD1373" i="1"/>
  <c r="BD1372" i="1"/>
  <c r="BD1371" i="1"/>
  <c r="BD1369" i="1"/>
  <c r="BD1368" i="1"/>
  <c r="BD1367" i="1"/>
  <c r="BD1366" i="1"/>
  <c r="BD1365" i="1"/>
  <c r="BD1364" i="1"/>
  <c r="BD1363" i="1"/>
  <c r="BD1361" i="1"/>
  <c r="BD1359" i="1"/>
  <c r="BD1358" i="1"/>
  <c r="BD1356" i="1"/>
  <c r="BD1355" i="1"/>
  <c r="BD1353" i="1"/>
  <c r="BD1352" i="1"/>
  <c r="BD1350" i="1"/>
  <c r="BD1349" i="1"/>
  <c r="BD1347" i="1"/>
  <c r="BD1346" i="1"/>
  <c r="BD1344" i="1"/>
  <c r="BD1343" i="1"/>
  <c r="BD1341" i="1"/>
  <c r="BD1340" i="1"/>
  <c r="BD1338" i="1"/>
  <c r="BD1337" i="1"/>
  <c r="BD1335" i="1"/>
  <c r="BD1334" i="1"/>
  <c r="BD1332" i="1"/>
  <c r="BD1331" i="1"/>
  <c r="BD1329" i="1"/>
  <c r="BD1328" i="1"/>
  <c r="BD1327" i="1"/>
  <c r="BD1326" i="1"/>
  <c r="BD1325" i="1"/>
  <c r="BD1324" i="1"/>
  <c r="BD1323" i="1"/>
  <c r="BD1321" i="1"/>
  <c r="BD1319" i="1"/>
  <c r="BD1318" i="1"/>
  <c r="BD1317" i="1"/>
  <c r="BD1316" i="1"/>
  <c r="BD1315" i="1"/>
  <c r="BD1314" i="1"/>
  <c r="BD1313" i="1"/>
  <c r="BD1312" i="1"/>
  <c r="BD1311" i="1"/>
  <c r="BD1310" i="1"/>
  <c r="BD1309" i="1"/>
  <c r="BD1308" i="1"/>
  <c r="BD1307" i="1"/>
  <c r="BD1306" i="1"/>
  <c r="BD1305" i="1"/>
  <c r="BD1304" i="1"/>
  <c r="BD1302" i="1"/>
  <c r="BD1301" i="1"/>
  <c r="BD1300" i="1"/>
  <c r="BD1299" i="1"/>
  <c r="BD1298" i="1"/>
  <c r="BD1297" i="1"/>
  <c r="BD1296" i="1"/>
  <c r="BD1294" i="1"/>
  <c r="BD1293" i="1"/>
  <c r="BD1292" i="1"/>
  <c r="BD1291" i="1"/>
  <c r="BD1290" i="1"/>
  <c r="BD1289" i="1"/>
  <c r="BD1288" i="1"/>
  <c r="BD1286" i="1"/>
  <c r="BD1285" i="1"/>
  <c r="BD1284" i="1"/>
  <c r="BD1281" i="1"/>
  <c r="BD1279" i="1"/>
  <c r="BD1278" i="1"/>
  <c r="BD1276" i="1"/>
  <c r="BD1275" i="1"/>
  <c r="BD1273" i="1"/>
  <c r="BD1272" i="1"/>
  <c r="BD1270" i="1"/>
  <c r="BD1269" i="1"/>
  <c r="BD1267" i="1"/>
  <c r="BD1266" i="1"/>
  <c r="BD1264" i="1"/>
  <c r="BD1263" i="1"/>
  <c r="BD1261" i="1"/>
  <c r="BD1260" i="1"/>
  <c r="BD1258" i="1"/>
  <c r="BD1257" i="1"/>
  <c r="BD1255" i="1"/>
  <c r="BD1254" i="1"/>
  <c r="BD1252" i="1"/>
  <c r="BD1251" i="1"/>
  <c r="BD1250" i="1"/>
  <c r="BD1249" i="1"/>
  <c r="BD1248" i="1"/>
  <c r="BD1247" i="1"/>
  <c r="BD1246" i="1"/>
  <c r="BD1244" i="1"/>
  <c r="BD1243" i="1"/>
  <c r="BD1242" i="1"/>
  <c r="BD1240" i="1"/>
  <c r="BD1239" i="1"/>
  <c r="BD1237" i="1"/>
  <c r="BD1236" i="1"/>
  <c r="BD1234" i="1"/>
  <c r="BD1233" i="1"/>
  <c r="BD1231" i="1"/>
  <c r="BD1230" i="1"/>
  <c r="BD1228" i="1"/>
  <c r="BD1227" i="1"/>
  <c r="BD1225" i="1"/>
  <c r="BD1224" i="1"/>
  <c r="BD1222" i="1"/>
  <c r="BD1221" i="1"/>
  <c r="BD1219" i="1"/>
  <c r="BD1218" i="1"/>
  <c r="BD1216" i="1"/>
  <c r="BD1215" i="1"/>
  <c r="BD1214" i="1"/>
  <c r="BD1213" i="1"/>
  <c r="BD1212" i="1"/>
  <c r="BD1211" i="1"/>
  <c r="BD1210" i="1"/>
  <c r="BD1208" i="1"/>
  <c r="BD1207" i="1"/>
  <c r="BD1206" i="1"/>
  <c r="BD1204" i="1"/>
  <c r="BD1203" i="1"/>
  <c r="BD1201" i="1"/>
  <c r="BD1200" i="1"/>
  <c r="BD1198" i="1"/>
  <c r="BD1197" i="1"/>
  <c r="BD1195" i="1"/>
  <c r="BD1194" i="1"/>
  <c r="BD1192" i="1"/>
  <c r="BD1191" i="1"/>
  <c r="BD1189" i="1"/>
  <c r="BD1188" i="1"/>
  <c r="BD1186" i="1"/>
  <c r="BD1185" i="1"/>
  <c r="BD1183" i="1"/>
  <c r="BD1182" i="1"/>
  <c r="BD1180" i="1"/>
  <c r="BD1179" i="1"/>
  <c r="BD1177" i="1"/>
  <c r="BD1176" i="1"/>
  <c r="BD1174" i="1"/>
  <c r="BD1173" i="1"/>
  <c r="BD1171" i="1"/>
  <c r="BD1170" i="1"/>
  <c r="BD1168" i="1"/>
  <c r="BD1167" i="1"/>
  <c r="BD1165" i="1"/>
  <c r="BD1164" i="1"/>
  <c r="BD1162" i="1"/>
  <c r="BD1161" i="1"/>
  <c r="BD1159" i="1"/>
  <c r="BD1158" i="1"/>
  <c r="BD1156" i="1"/>
  <c r="BD1155" i="1"/>
  <c r="BD1153" i="1"/>
  <c r="BD1152" i="1"/>
  <c r="BD1150" i="1"/>
  <c r="BD1149" i="1"/>
  <c r="BD1147" i="1"/>
  <c r="BD1146" i="1"/>
  <c r="BD1145" i="1"/>
  <c r="BD1144" i="1"/>
  <c r="BD1143" i="1"/>
  <c r="BD1142" i="1"/>
  <c r="BD1141" i="1"/>
  <c r="BD1140" i="1"/>
  <c r="BD1139" i="1"/>
  <c r="BD1138" i="1"/>
  <c r="BD1136" i="1"/>
  <c r="BD1135" i="1"/>
  <c r="BD1134" i="1"/>
  <c r="BD1132" i="1"/>
  <c r="BD1131" i="1"/>
  <c r="BD1129" i="1"/>
  <c r="BD1128" i="1"/>
  <c r="BD1126" i="1"/>
  <c r="BD1125" i="1"/>
  <c r="BD1123" i="1"/>
  <c r="BD1122" i="1"/>
  <c r="BD1120" i="1"/>
  <c r="BD1119" i="1"/>
  <c r="BD1117" i="1"/>
  <c r="BD1116" i="1"/>
  <c r="BD1114" i="1"/>
  <c r="BD1113" i="1"/>
  <c r="BD1111" i="1"/>
  <c r="BD1110" i="1"/>
  <c r="BD1108" i="1"/>
  <c r="BD1107" i="1"/>
  <c r="BD1105" i="1"/>
  <c r="BD1104" i="1"/>
  <c r="BD1102" i="1"/>
  <c r="BD1101" i="1"/>
  <c r="BD1099" i="1"/>
  <c r="BD1098" i="1"/>
  <c r="BD1096" i="1"/>
  <c r="BD1095" i="1"/>
  <c r="BD1093" i="1"/>
  <c r="BD1092" i="1"/>
  <c r="BD1090" i="1"/>
  <c r="BD1089" i="1"/>
  <c r="BD1087" i="1"/>
  <c r="BD1086" i="1"/>
  <c r="BD1084" i="1"/>
  <c r="BD1083" i="1"/>
  <c r="BD1081" i="1"/>
  <c r="BD1080" i="1"/>
  <c r="BD1078" i="1"/>
  <c r="BD1077" i="1"/>
  <c r="BD1075" i="1"/>
  <c r="BD1074" i="1"/>
  <c r="BD1073" i="1"/>
  <c r="BD1072" i="1"/>
  <c r="BD1071" i="1"/>
  <c r="BD1070" i="1"/>
  <c r="BD1066" i="1"/>
  <c r="BD1064" i="1"/>
  <c r="BD1063" i="1"/>
  <c r="BD1062" i="1"/>
  <c r="BD1060" i="1"/>
  <c r="BD1059" i="1"/>
  <c r="BD1057" i="1"/>
  <c r="BD1056" i="1"/>
  <c r="BD1054" i="1"/>
  <c r="BD1053" i="1"/>
  <c r="BD1051" i="1"/>
  <c r="BD1050" i="1"/>
  <c r="BD1048" i="1"/>
  <c r="BD1047" i="1"/>
  <c r="BD1045" i="1"/>
  <c r="BD1044" i="1"/>
  <c r="BD1042" i="1"/>
  <c r="BD1041" i="1"/>
  <c r="BD1039" i="1"/>
  <c r="BD1038" i="1"/>
  <c r="BD1036" i="1"/>
  <c r="BD1035" i="1"/>
  <c r="BD1033" i="1"/>
  <c r="BD1032" i="1"/>
  <c r="BD1030" i="1"/>
  <c r="BD1029" i="1"/>
  <c r="BD1027" i="1"/>
  <c r="BD1026" i="1"/>
  <c r="BD1024" i="1"/>
  <c r="BD1023" i="1"/>
  <c r="BD1021" i="1"/>
  <c r="BD1020" i="1"/>
  <c r="BD1018" i="1"/>
  <c r="BD1017" i="1"/>
  <c r="BD1015" i="1"/>
  <c r="BD1014" i="1"/>
  <c r="BD1012" i="1"/>
  <c r="BD1011" i="1"/>
  <c r="BD1009" i="1"/>
  <c r="BD1008" i="1"/>
  <c r="BD1006" i="1"/>
  <c r="BD1005" i="1"/>
  <c r="BD1004" i="1"/>
  <c r="BD1003" i="1"/>
  <c r="BD1002" i="1"/>
  <c r="BD1001" i="1"/>
  <c r="BD1000" i="1"/>
  <c r="BD998" i="1"/>
  <c r="BD997" i="1"/>
  <c r="BD996" i="1"/>
  <c r="BD994" i="1"/>
  <c r="BD993" i="1"/>
  <c r="BD991" i="1"/>
  <c r="BD990" i="1"/>
  <c r="BD988" i="1"/>
  <c r="BD987" i="1"/>
  <c r="BD985" i="1"/>
  <c r="BD984" i="1"/>
  <c r="BD982" i="1"/>
  <c r="BD981" i="1"/>
  <c r="BD979" i="1"/>
  <c r="BD978" i="1"/>
  <c r="BD976" i="1"/>
  <c r="BD975" i="1"/>
  <c r="BD973" i="1"/>
  <c r="BD972" i="1"/>
  <c r="BD970" i="1"/>
  <c r="BD969" i="1"/>
  <c r="BD967" i="1"/>
  <c r="BD966" i="1"/>
  <c r="BD965" i="1"/>
  <c r="BD964" i="1"/>
  <c r="BD963" i="1"/>
  <c r="BD962" i="1"/>
  <c r="BD961" i="1"/>
  <c r="BD959" i="1"/>
  <c r="BD958" i="1"/>
  <c r="BD957" i="1"/>
  <c r="BD955" i="1"/>
  <c r="BD954" i="1"/>
  <c r="BD952" i="1"/>
  <c r="BD951" i="1"/>
  <c r="BD949" i="1"/>
  <c r="BD948" i="1"/>
  <c r="BD946" i="1"/>
  <c r="BD945" i="1"/>
  <c r="BD943" i="1"/>
  <c r="BD942" i="1"/>
  <c r="BD940" i="1"/>
  <c r="BD939" i="1"/>
  <c r="BD937" i="1"/>
  <c r="BD936" i="1"/>
  <c r="BD934" i="1"/>
  <c r="BD933" i="1"/>
  <c r="BD931" i="1"/>
  <c r="BD930" i="1"/>
  <c r="BD928" i="1"/>
  <c r="BD927" i="1"/>
  <c r="BD925" i="1"/>
  <c r="BD924" i="1"/>
  <c r="BD922" i="1"/>
  <c r="BD921" i="1"/>
  <c r="BD920" i="1"/>
  <c r="BD919" i="1"/>
  <c r="BD918" i="1"/>
  <c r="BD917" i="1"/>
  <c r="BD914" i="1"/>
  <c r="BD913" i="1"/>
  <c r="BD912" i="1"/>
  <c r="BD910" i="1"/>
  <c r="BD906" i="1"/>
  <c r="BD904" i="1"/>
  <c r="BD903" i="1"/>
  <c r="BD901" i="1"/>
  <c r="BD900" i="1"/>
  <c r="BD898" i="1"/>
  <c r="BD897" i="1"/>
  <c r="BD895" i="1"/>
  <c r="BD894" i="1"/>
  <c r="BD892" i="1"/>
  <c r="BD891" i="1"/>
  <c r="BD889" i="1"/>
  <c r="BD888" i="1"/>
  <c r="BD887" i="1"/>
  <c r="BD886" i="1"/>
  <c r="BD885" i="1"/>
  <c r="BD884" i="1"/>
  <c r="BD883" i="1"/>
  <c r="W63" i="6"/>
  <c r="K63" i="6"/>
  <c r="W63" i="5"/>
  <c r="K63" i="5"/>
  <c r="W108" i="1"/>
  <c r="K108" i="1"/>
  <c r="AJ503" i="1" l="1"/>
  <c r="AU503" i="1"/>
  <c r="BE960" i="1"/>
  <c r="BE1245" i="1"/>
  <c r="BE1362" i="1"/>
  <c r="BE1241" i="1"/>
  <c r="BE1322" i="1"/>
  <c r="BE882" i="1"/>
  <c r="BD882" i="1" s="1"/>
  <c r="BE915" i="1"/>
  <c r="BE1360" i="1"/>
  <c r="BE1390" i="1"/>
  <c r="BE1320" i="1"/>
  <c r="BE1283" i="1"/>
  <c r="BE1205" i="1"/>
  <c r="BE1133" i="1"/>
  <c r="BE1061" i="1"/>
  <c r="BE995" i="1"/>
  <c r="BE956" i="1"/>
  <c r="BE1287" i="1"/>
  <c r="BD1282" i="1"/>
  <c r="BE1209" i="1"/>
  <c r="BE1137" i="1"/>
  <c r="BD1137" i="1" s="1"/>
  <c r="BE1065" i="1"/>
  <c r="BE999" i="1"/>
  <c r="BD916" i="1"/>
  <c r="BB1387" i="1" l="1"/>
  <c r="BB1383" i="1"/>
  <c r="BB1378" i="1"/>
  <c r="BB1374" i="1"/>
  <c r="BB1370" i="1"/>
  <c r="BB1358" i="1"/>
  <c r="BB1357" i="1"/>
  <c r="BB1355" i="1"/>
  <c r="BB1354" i="1"/>
  <c r="BB1352" i="1"/>
  <c r="BB1351" i="1"/>
  <c r="BB1349" i="1"/>
  <c r="BB1348" i="1"/>
  <c r="BB1346" i="1"/>
  <c r="BB1345" i="1"/>
  <c r="BB1343" i="1"/>
  <c r="BB1342" i="1"/>
  <c r="BB1340" i="1"/>
  <c r="BB1339" i="1"/>
  <c r="BB1337" i="1"/>
  <c r="BB1336" i="1"/>
  <c r="BB1334" i="1"/>
  <c r="BB1333" i="1"/>
  <c r="BB1331" i="1"/>
  <c r="BB1330" i="1"/>
  <c r="BB1305" i="1"/>
  <c r="BB1303" i="1"/>
  <c r="BB1295" i="1"/>
  <c r="BB1297" i="1"/>
  <c r="BB1281" i="1"/>
  <c r="BB1280" i="1"/>
  <c r="BB1278" i="1"/>
  <c r="BB1277" i="1"/>
  <c r="BB1275" i="1"/>
  <c r="BB1274" i="1"/>
  <c r="BB1272" i="1"/>
  <c r="BB1271" i="1"/>
  <c r="BB1269" i="1"/>
  <c r="BB1268" i="1"/>
  <c r="BB1266" i="1"/>
  <c r="BB1265" i="1"/>
  <c r="BB1263" i="1"/>
  <c r="BB1262" i="1"/>
  <c r="BB1260" i="1"/>
  <c r="BB1259" i="1"/>
  <c r="BB1257" i="1"/>
  <c r="BB1256" i="1"/>
  <c r="BB1254" i="1"/>
  <c r="BB1253" i="1"/>
  <c r="BB1239" i="1"/>
  <c r="BB1238" i="1"/>
  <c r="BB1236" i="1"/>
  <c r="BB1235" i="1"/>
  <c r="BB1233" i="1"/>
  <c r="BB1232" i="1"/>
  <c r="BB1230" i="1"/>
  <c r="BB1229" i="1"/>
  <c r="BB1227" i="1"/>
  <c r="BB1226" i="1"/>
  <c r="BB1224" i="1"/>
  <c r="BB1223" i="1"/>
  <c r="BB1221" i="1"/>
  <c r="BB1220" i="1"/>
  <c r="BB1218" i="1"/>
  <c r="BB1217" i="1"/>
  <c r="BB1203" i="1"/>
  <c r="BB1202" i="1"/>
  <c r="BB1200" i="1"/>
  <c r="BB1199" i="1"/>
  <c r="BB1197" i="1"/>
  <c r="BB1196" i="1"/>
  <c r="BB1194" i="1"/>
  <c r="BB1193" i="1"/>
  <c r="BB1191" i="1"/>
  <c r="BB1190" i="1"/>
  <c r="BB1188" i="1"/>
  <c r="BB1187" i="1"/>
  <c r="BB1185" i="1"/>
  <c r="BB1184" i="1"/>
  <c r="BB1182" i="1"/>
  <c r="BB1181" i="1"/>
  <c r="BB1179" i="1"/>
  <c r="BB1178" i="1"/>
  <c r="BB1176" i="1"/>
  <c r="BB1175" i="1"/>
  <c r="BB1173" i="1"/>
  <c r="BB1172" i="1"/>
  <c r="BB1170" i="1"/>
  <c r="BB1169" i="1"/>
  <c r="BB1167" i="1"/>
  <c r="BB1166" i="1"/>
  <c r="BB1164" i="1"/>
  <c r="BB1163" i="1"/>
  <c r="BB1161" i="1"/>
  <c r="BB1160" i="1"/>
  <c r="BB1158" i="1"/>
  <c r="BB1157" i="1"/>
  <c r="BB1155" i="1"/>
  <c r="BB1154" i="1"/>
  <c r="BB1152" i="1"/>
  <c r="BB1151" i="1"/>
  <c r="BB1149" i="1"/>
  <c r="BB1148" i="1"/>
  <c r="BB1131" i="1"/>
  <c r="BB1130" i="1"/>
  <c r="BB1128" i="1"/>
  <c r="BB1127" i="1"/>
  <c r="BB1125" i="1"/>
  <c r="BB1124" i="1"/>
  <c r="BB1122" i="1"/>
  <c r="BB1121" i="1"/>
  <c r="BB1119" i="1"/>
  <c r="BB1118" i="1"/>
  <c r="BB1116" i="1"/>
  <c r="BB1115" i="1"/>
  <c r="BB1113" i="1"/>
  <c r="BB1112" i="1"/>
  <c r="BB1110" i="1"/>
  <c r="BB1109" i="1"/>
  <c r="BB1107" i="1"/>
  <c r="BB1106" i="1"/>
  <c r="BB1104" i="1"/>
  <c r="BB1103" i="1"/>
  <c r="BB1101" i="1"/>
  <c r="BB1100" i="1"/>
  <c r="BB1098" i="1"/>
  <c r="BB1097" i="1"/>
  <c r="BB1095" i="1"/>
  <c r="BB1094" i="1"/>
  <c r="BB1092" i="1"/>
  <c r="BB1091" i="1"/>
  <c r="BB1089" i="1"/>
  <c r="BB1088" i="1"/>
  <c r="BB1086" i="1"/>
  <c r="BB1085" i="1"/>
  <c r="BB1083" i="1"/>
  <c r="BB1082" i="1"/>
  <c r="BB1080" i="1"/>
  <c r="BB1079" i="1"/>
  <c r="BB1077" i="1"/>
  <c r="BB1076" i="1"/>
  <c r="BB1059" i="1"/>
  <c r="BB1058" i="1"/>
  <c r="BB1056" i="1"/>
  <c r="BB1055" i="1"/>
  <c r="BB1053" i="1"/>
  <c r="BB1052" i="1"/>
  <c r="BB1050" i="1"/>
  <c r="BB1049" i="1"/>
  <c r="BB1047" i="1"/>
  <c r="BB1046" i="1"/>
  <c r="BB1044" i="1"/>
  <c r="BB1043" i="1"/>
  <c r="BB1041" i="1"/>
  <c r="BB1040" i="1"/>
  <c r="BB1038" i="1"/>
  <c r="BB1037" i="1"/>
  <c r="BB1035" i="1"/>
  <c r="BB1034" i="1"/>
  <c r="BB1032" i="1"/>
  <c r="BB1031" i="1"/>
  <c r="BB1029" i="1"/>
  <c r="BB1028" i="1"/>
  <c r="BB1026" i="1"/>
  <c r="BB1025" i="1"/>
  <c r="BB1023" i="1"/>
  <c r="BB1022" i="1"/>
  <c r="BB1020" i="1"/>
  <c r="BB1019" i="1"/>
  <c r="BB1017" i="1"/>
  <c r="BB1016" i="1"/>
  <c r="BB1014" i="1"/>
  <c r="BB1013" i="1"/>
  <c r="BB1011" i="1"/>
  <c r="BB1010" i="1"/>
  <c r="BB1008" i="1"/>
  <c r="BB1007" i="1"/>
  <c r="BB993" i="1"/>
  <c r="BB992" i="1"/>
  <c r="BB990" i="1"/>
  <c r="BB989" i="1"/>
  <c r="BB987" i="1"/>
  <c r="BB986" i="1"/>
  <c r="BB984" i="1"/>
  <c r="BB983" i="1"/>
  <c r="BB981" i="1"/>
  <c r="BB980" i="1"/>
  <c r="BB978" i="1"/>
  <c r="BB977" i="1"/>
  <c r="BB975" i="1"/>
  <c r="BB974" i="1"/>
  <c r="BB972" i="1"/>
  <c r="BB971" i="1"/>
  <c r="BB969" i="1"/>
  <c r="BB968" i="1"/>
  <c r="BB954" i="1"/>
  <c r="BB953" i="1"/>
  <c r="BB951" i="1"/>
  <c r="BB950" i="1"/>
  <c r="BB948" i="1"/>
  <c r="BB947" i="1"/>
  <c r="BB945" i="1"/>
  <c r="BB944" i="1"/>
  <c r="BB942" i="1"/>
  <c r="BB941" i="1"/>
  <c r="BB939" i="1"/>
  <c r="BB938" i="1"/>
  <c r="BB936" i="1"/>
  <c r="BB935" i="1"/>
  <c r="BB933" i="1"/>
  <c r="BB932" i="1"/>
  <c r="BB930" i="1"/>
  <c r="BB929" i="1"/>
  <c r="BB927" i="1"/>
  <c r="BB926" i="1"/>
  <c r="BB924" i="1"/>
  <c r="BB923" i="1"/>
  <c r="BB906" i="1"/>
  <c r="BB905" i="1"/>
  <c r="BB903" i="1"/>
  <c r="BB902" i="1"/>
  <c r="BB900" i="1"/>
  <c r="BB899" i="1"/>
  <c r="BB897" i="1"/>
  <c r="BB896" i="1"/>
  <c r="BB894" i="1"/>
  <c r="BB893" i="1"/>
  <c r="BB891" i="1"/>
  <c r="BB890" i="1"/>
  <c r="AS890" i="1"/>
  <c r="H983" i="1"/>
  <c r="BA983" i="1" s="1"/>
  <c r="BA890" i="1"/>
  <c r="H893" i="1"/>
  <c r="BA893" i="1" s="1"/>
  <c r="BA1387" i="1"/>
  <c r="BA1383" i="1"/>
  <c r="BA1378" i="1"/>
  <c r="BA1374" i="1"/>
  <c r="BA1370" i="1"/>
  <c r="BA1357" i="1"/>
  <c r="BA1358" i="1"/>
  <c r="BA1355" i="1"/>
  <c r="BA1354" i="1"/>
  <c r="BA1352" i="1"/>
  <c r="BA1351" i="1"/>
  <c r="BA1349" i="1"/>
  <c r="BA1348" i="1"/>
  <c r="BA1346" i="1"/>
  <c r="BA1345" i="1"/>
  <c r="BA1343" i="1"/>
  <c r="BA1342" i="1"/>
  <c r="BA1340" i="1"/>
  <c r="BA1339" i="1"/>
  <c r="BA1337" i="1"/>
  <c r="BA1336" i="1"/>
  <c r="BA1334" i="1"/>
  <c r="BA1333" i="1"/>
  <c r="BA1331" i="1"/>
  <c r="BA1330" i="1"/>
  <c r="BA1303" i="1"/>
  <c r="BA1297" i="1"/>
  <c r="BA1295" i="1"/>
  <c r="BA1281" i="1"/>
  <c r="BA1280" i="1"/>
  <c r="BA1278" i="1"/>
  <c r="BA1277" i="1"/>
  <c r="BA1275" i="1"/>
  <c r="BA1274" i="1"/>
  <c r="BA1272" i="1"/>
  <c r="BA1271" i="1"/>
  <c r="BA1268" i="1"/>
  <c r="BA1266" i="1"/>
  <c r="BA1263" i="1"/>
  <c r="BA1262" i="1"/>
  <c r="BA1260" i="1"/>
  <c r="BA1259" i="1"/>
  <c r="BA1257" i="1"/>
  <c r="BA1256" i="1"/>
  <c r="BA1254" i="1"/>
  <c r="BA1253" i="1"/>
  <c r="BA1239" i="1"/>
  <c r="BA1238" i="1"/>
  <c r="BA1236" i="1"/>
  <c r="BA1235" i="1"/>
  <c r="BA1233" i="1"/>
  <c r="BA1232" i="1"/>
  <c r="BA1230" i="1"/>
  <c r="BA1229" i="1"/>
  <c r="BA1227" i="1"/>
  <c r="BA1226" i="1"/>
  <c r="BA1224" i="1"/>
  <c r="BA1223" i="1"/>
  <c r="BA1221" i="1"/>
  <c r="BA1220" i="1"/>
  <c r="BA1218" i="1"/>
  <c r="BA1217" i="1"/>
  <c r="BA1203" i="1"/>
  <c r="BA1202" i="1"/>
  <c r="BA1200" i="1"/>
  <c r="BA1199" i="1"/>
  <c r="BA1197" i="1"/>
  <c r="BA1196" i="1"/>
  <c r="BA1194" i="1"/>
  <c r="BA1193" i="1"/>
  <c r="BA1191" i="1"/>
  <c r="BA1190" i="1"/>
  <c r="BA1188" i="1"/>
  <c r="BA1187" i="1"/>
  <c r="BA1185" i="1"/>
  <c r="BA1184" i="1"/>
  <c r="BA1182" i="1"/>
  <c r="BA1181" i="1"/>
  <c r="BA1179" i="1"/>
  <c r="BA1178" i="1"/>
  <c r="BA1176" i="1"/>
  <c r="BA1175" i="1"/>
  <c r="BA1173" i="1"/>
  <c r="BA1172" i="1"/>
  <c r="BA1170" i="1"/>
  <c r="BA1169" i="1"/>
  <c r="BA1167" i="1"/>
  <c r="BA1166" i="1"/>
  <c r="BA1164" i="1"/>
  <c r="BA1163" i="1"/>
  <c r="BA1161" i="1"/>
  <c r="BA1160" i="1"/>
  <c r="BA1158" i="1"/>
  <c r="BA1157" i="1"/>
  <c r="BA1155" i="1"/>
  <c r="BA1154" i="1"/>
  <c r="BA1152" i="1"/>
  <c r="BA1151" i="1"/>
  <c r="BA1149" i="1"/>
  <c r="BA1148" i="1"/>
  <c r="BA1131" i="1"/>
  <c r="BA1130" i="1"/>
  <c r="BA1128" i="1"/>
  <c r="BA1127" i="1"/>
  <c r="BA1125" i="1"/>
  <c r="BA1124" i="1"/>
  <c r="BA1122" i="1"/>
  <c r="BA1121" i="1"/>
  <c r="BA1119" i="1"/>
  <c r="BA1118" i="1"/>
  <c r="BA1116" i="1"/>
  <c r="BA1115" i="1"/>
  <c r="BA1113" i="1"/>
  <c r="BA1112" i="1"/>
  <c r="BA1110" i="1"/>
  <c r="BA1109" i="1"/>
  <c r="BA1107" i="1"/>
  <c r="BA1106" i="1"/>
  <c r="BA1104" i="1"/>
  <c r="BA1103" i="1"/>
  <c r="BA1101" i="1"/>
  <c r="BA1100" i="1"/>
  <c r="BA1098" i="1"/>
  <c r="BA1097" i="1"/>
  <c r="BA1095" i="1"/>
  <c r="BA1094" i="1"/>
  <c r="BA1092" i="1"/>
  <c r="BA1091" i="1"/>
  <c r="BA1089" i="1"/>
  <c r="BA1088" i="1"/>
  <c r="BA1086" i="1"/>
  <c r="BA1085" i="1"/>
  <c r="BA1083" i="1"/>
  <c r="BA1082" i="1"/>
  <c r="BA1080" i="1"/>
  <c r="BA1079" i="1"/>
  <c r="BA1077" i="1"/>
  <c r="BA1076" i="1"/>
  <c r="BA1059" i="1"/>
  <c r="BA1058" i="1"/>
  <c r="BA1056" i="1"/>
  <c r="BA1055" i="1"/>
  <c r="BA1053" i="1"/>
  <c r="BA1052" i="1"/>
  <c r="BA1050" i="1"/>
  <c r="BA1049" i="1"/>
  <c r="BA1047" i="1"/>
  <c r="BA1046" i="1"/>
  <c r="BA1044" i="1"/>
  <c r="BA1043" i="1"/>
  <c r="BA1041" i="1"/>
  <c r="BA1040" i="1"/>
  <c r="BA1038" i="1"/>
  <c r="BA1037" i="1"/>
  <c r="BA1035" i="1"/>
  <c r="BA1034" i="1"/>
  <c r="BA1032" i="1"/>
  <c r="BA1031" i="1"/>
  <c r="BA1029" i="1"/>
  <c r="BA1028" i="1"/>
  <c r="BA1026" i="1"/>
  <c r="BA1025" i="1"/>
  <c r="BA1023" i="1"/>
  <c r="BA1022" i="1"/>
  <c r="BA1020" i="1"/>
  <c r="BA1019" i="1"/>
  <c r="BA1017" i="1"/>
  <c r="BA1016" i="1"/>
  <c r="BA1014" i="1"/>
  <c r="BA1013" i="1"/>
  <c r="BA1011" i="1"/>
  <c r="BA1010" i="1"/>
  <c r="BA1008" i="1"/>
  <c r="BA1007" i="1"/>
  <c r="BA993" i="1"/>
  <c r="BA992" i="1"/>
  <c r="BA990" i="1"/>
  <c r="BA989" i="1"/>
  <c r="BA987" i="1"/>
  <c r="BA986" i="1"/>
  <c r="BA984" i="1"/>
  <c r="BA981" i="1"/>
  <c r="BA980" i="1"/>
  <c r="BA978" i="1"/>
  <c r="BA977" i="1"/>
  <c r="BA975" i="1"/>
  <c r="BA974" i="1"/>
  <c r="BA972" i="1"/>
  <c r="BA971" i="1"/>
  <c r="BA969" i="1"/>
  <c r="BA968" i="1"/>
  <c r="BA954" i="1"/>
  <c r="BA953" i="1"/>
  <c r="BA951" i="1"/>
  <c r="BA950" i="1"/>
  <c r="BA948" i="1"/>
  <c r="BA947" i="1"/>
  <c r="BA945" i="1"/>
  <c r="BA944" i="1"/>
  <c r="BA942" i="1"/>
  <c r="BA941" i="1"/>
  <c r="BA939" i="1"/>
  <c r="BA938" i="1"/>
  <c r="BA936" i="1"/>
  <c r="BA935" i="1"/>
  <c r="BA933" i="1"/>
  <c r="BA932" i="1"/>
  <c r="BA930" i="1"/>
  <c r="BA929" i="1"/>
  <c r="BA927" i="1"/>
  <c r="BA926" i="1"/>
  <c r="BA924" i="1"/>
  <c r="BA923" i="1"/>
  <c r="BA906" i="1"/>
  <c r="BA905" i="1"/>
  <c r="BA903" i="1"/>
  <c r="BA902" i="1"/>
  <c r="BA900" i="1"/>
  <c r="BA899" i="1"/>
  <c r="BA897" i="1"/>
  <c r="BA896" i="1"/>
  <c r="BA894" i="1"/>
  <c r="AZ891" i="1"/>
  <c r="BA891" i="1"/>
  <c r="AZ890" i="1"/>
  <c r="AR1326" i="1"/>
  <c r="AR1291" i="1"/>
  <c r="AR1249" i="1"/>
  <c r="AR1072" i="1"/>
  <c r="B197" i="6"/>
  <c r="Y191" i="6"/>
  <c r="F191" i="6"/>
  <c r="B185" i="6"/>
  <c r="B179" i="6" a="1"/>
  <c r="B179" i="6" s="1"/>
  <c r="T46" i="6"/>
  <c r="F46" i="6"/>
  <c r="T43" i="6"/>
  <c r="F43" i="6"/>
  <c r="F40" i="6"/>
  <c r="U37" i="6"/>
  <c r="F37" i="6"/>
  <c r="V34" i="6"/>
  <c r="F34" i="6"/>
  <c r="T31" i="6"/>
  <c r="F31" i="6"/>
  <c r="T28" i="6"/>
  <c r="F28" i="6"/>
  <c r="F25" i="6"/>
  <c r="F22" i="6"/>
  <c r="D10" i="6"/>
  <c r="H1280" i="1"/>
  <c r="AR1359" i="1"/>
  <c r="AR1360" i="1"/>
  <c r="AR1361" i="1"/>
  <c r="AR1363" i="1"/>
  <c r="AR1364" i="1"/>
  <c r="AR1365" i="1"/>
  <c r="AR1366" i="1"/>
  <c r="AR1367" i="1"/>
  <c r="AR1368" i="1"/>
  <c r="AR1369" i="1"/>
  <c r="AR1371" i="1"/>
  <c r="AR1372" i="1"/>
  <c r="AR1373" i="1"/>
  <c r="AR1375" i="1"/>
  <c r="AR1376" i="1"/>
  <c r="AR1377" i="1"/>
  <c r="AR1379" i="1"/>
  <c r="AR1380" i="1"/>
  <c r="AR1381" i="1"/>
  <c r="AR1382" i="1"/>
  <c r="AR1384" i="1"/>
  <c r="AR1385" i="1"/>
  <c r="AR1386" i="1"/>
  <c r="AR1388" i="1"/>
  <c r="AR1389" i="1"/>
  <c r="AR1390" i="1"/>
  <c r="AR883" i="1"/>
  <c r="AR884" i="1"/>
  <c r="AR885" i="1"/>
  <c r="AR887" i="1"/>
  <c r="AR888" i="1"/>
  <c r="AR889" i="1"/>
  <c r="AR892" i="1"/>
  <c r="AR895" i="1"/>
  <c r="AR898" i="1"/>
  <c r="AR901" i="1"/>
  <c r="AR904" i="1"/>
  <c r="AR916" i="1"/>
  <c r="AR917" i="1"/>
  <c r="AR918" i="1"/>
  <c r="AR920" i="1"/>
  <c r="AR921" i="1"/>
  <c r="AR922" i="1"/>
  <c r="AR925" i="1"/>
  <c r="AR928" i="1"/>
  <c r="AR931" i="1"/>
  <c r="AR934" i="1"/>
  <c r="AR937" i="1"/>
  <c r="AR940" i="1"/>
  <c r="AR943" i="1"/>
  <c r="AR946" i="1"/>
  <c r="AR949" i="1"/>
  <c r="AR952" i="1"/>
  <c r="AR955" i="1"/>
  <c r="AR956" i="1"/>
  <c r="AR957" i="1"/>
  <c r="AR958" i="1"/>
  <c r="AR959" i="1"/>
  <c r="AR961" i="1"/>
  <c r="AR962" i="1"/>
  <c r="AR963" i="1"/>
  <c r="AR965" i="1"/>
  <c r="AR966" i="1"/>
  <c r="AR967" i="1"/>
  <c r="AR970" i="1"/>
  <c r="AR973" i="1"/>
  <c r="AR976" i="1"/>
  <c r="AR979" i="1"/>
  <c r="AR982" i="1"/>
  <c r="AR985" i="1"/>
  <c r="AR988" i="1"/>
  <c r="AR991" i="1"/>
  <c r="AR994" i="1"/>
  <c r="AR995" i="1"/>
  <c r="AR996" i="1"/>
  <c r="AR997" i="1"/>
  <c r="AR998" i="1"/>
  <c r="AR1000" i="1"/>
  <c r="AR1001" i="1"/>
  <c r="AR1002" i="1"/>
  <c r="AR1004" i="1"/>
  <c r="AR1005" i="1"/>
  <c r="AR1006" i="1"/>
  <c r="AR1009" i="1"/>
  <c r="AR1012" i="1"/>
  <c r="AR1015" i="1"/>
  <c r="AR1018" i="1"/>
  <c r="AR1021" i="1"/>
  <c r="AR1024" i="1"/>
  <c r="AR1027" i="1"/>
  <c r="AR1030" i="1"/>
  <c r="AR1033" i="1"/>
  <c r="AR1036" i="1"/>
  <c r="AR1039" i="1"/>
  <c r="AR1042" i="1"/>
  <c r="AR1045" i="1"/>
  <c r="AR1048" i="1"/>
  <c r="AR1051" i="1"/>
  <c r="AR1054" i="1"/>
  <c r="AR1057" i="1"/>
  <c r="AR1060" i="1"/>
  <c r="AR1061" i="1"/>
  <c r="AR1062" i="1"/>
  <c r="AR1063" i="1"/>
  <c r="AR1064" i="1"/>
  <c r="AR1066" i="1"/>
  <c r="AR1070" i="1"/>
  <c r="AR1071" i="1"/>
  <c r="AR1073" i="1"/>
  <c r="AR1074" i="1"/>
  <c r="AR1075" i="1"/>
  <c r="AR1078" i="1"/>
  <c r="AR1081" i="1"/>
  <c r="AR1084" i="1"/>
  <c r="AR1087" i="1"/>
  <c r="AR1090" i="1"/>
  <c r="AR1093" i="1"/>
  <c r="AR1096" i="1"/>
  <c r="AR1099" i="1"/>
  <c r="AR1102" i="1"/>
  <c r="AR1105" i="1"/>
  <c r="AR1108" i="1"/>
  <c r="AR1111" i="1"/>
  <c r="AR1114" i="1"/>
  <c r="AR1117" i="1"/>
  <c r="AR1120" i="1"/>
  <c r="AR1123" i="1"/>
  <c r="AR1126" i="1"/>
  <c r="AR1129" i="1"/>
  <c r="AR1132" i="1"/>
  <c r="AR1133" i="1"/>
  <c r="AR1134" i="1"/>
  <c r="AR1135" i="1"/>
  <c r="AR1136" i="1"/>
  <c r="AR1138" i="1"/>
  <c r="AR1139" i="1"/>
  <c r="AR1140" i="1"/>
  <c r="AR1141" i="1"/>
  <c r="AR1142" i="1"/>
  <c r="AR1143" i="1"/>
  <c r="AR1144" i="1"/>
  <c r="AR1145" i="1"/>
  <c r="AR1146" i="1"/>
  <c r="AR1147" i="1"/>
  <c r="AR1150" i="1"/>
  <c r="AR1153" i="1"/>
  <c r="AR1156" i="1"/>
  <c r="AR1159" i="1"/>
  <c r="AR1162" i="1"/>
  <c r="AR1165" i="1"/>
  <c r="AR1168" i="1"/>
  <c r="AR1171" i="1"/>
  <c r="AR1174" i="1"/>
  <c r="AR1177" i="1"/>
  <c r="AR1180" i="1"/>
  <c r="AR1183" i="1"/>
  <c r="AR1186" i="1"/>
  <c r="AR1189" i="1"/>
  <c r="AR1192" i="1"/>
  <c r="AR1195" i="1"/>
  <c r="AR1198" i="1"/>
  <c r="AR1201" i="1"/>
  <c r="AR1204" i="1"/>
  <c r="AR1205" i="1"/>
  <c r="AR1206" i="1"/>
  <c r="AR1207" i="1"/>
  <c r="AR1208" i="1"/>
  <c r="AR1210" i="1"/>
  <c r="AR1211" i="1"/>
  <c r="AR1212" i="1"/>
  <c r="AR1213" i="1"/>
  <c r="AR1214" i="1"/>
  <c r="AR1215" i="1"/>
  <c r="AR1216" i="1"/>
  <c r="AR1219" i="1"/>
  <c r="AR1222" i="1"/>
  <c r="AR1225" i="1"/>
  <c r="AR1228" i="1"/>
  <c r="AR1231" i="1"/>
  <c r="AR1234" i="1"/>
  <c r="AR1237" i="1"/>
  <c r="AR1240" i="1"/>
  <c r="AR1241" i="1"/>
  <c r="AR1242" i="1"/>
  <c r="AR1243" i="1"/>
  <c r="AR1244" i="1"/>
  <c r="AR1246" i="1"/>
  <c r="AR1247" i="1"/>
  <c r="AR1248" i="1"/>
  <c r="AR1250" i="1"/>
  <c r="AR1251" i="1"/>
  <c r="AR1252" i="1"/>
  <c r="AR1255" i="1"/>
  <c r="AR1258" i="1"/>
  <c r="AR1261" i="1"/>
  <c r="AR1264" i="1"/>
  <c r="AR1267" i="1"/>
  <c r="AR1270" i="1"/>
  <c r="AR1273" i="1"/>
  <c r="AR1276" i="1"/>
  <c r="AR1279" i="1"/>
  <c r="AR1282" i="1"/>
  <c r="AR1283" i="1"/>
  <c r="AR1284" i="1"/>
  <c r="AR1285" i="1"/>
  <c r="AR1286" i="1"/>
  <c r="AR1288" i="1"/>
  <c r="AR1289" i="1"/>
  <c r="AR1290" i="1"/>
  <c r="AR1292" i="1"/>
  <c r="AR1293" i="1"/>
  <c r="AR1294" i="1"/>
  <c r="AR1296" i="1"/>
  <c r="AR1298" i="1"/>
  <c r="AR1299" i="1"/>
  <c r="AR1300" i="1"/>
  <c r="AR1301" i="1"/>
  <c r="AR1302" i="1"/>
  <c r="AR1304" i="1"/>
  <c r="AR1306" i="1"/>
  <c r="AR1307" i="1"/>
  <c r="AR1308" i="1"/>
  <c r="AR1309" i="1"/>
  <c r="AR1310" i="1"/>
  <c r="AR1311" i="1"/>
  <c r="AR1312" i="1"/>
  <c r="AR1313" i="1"/>
  <c r="AR1314" i="1"/>
  <c r="AR1315" i="1"/>
  <c r="AR1316" i="1"/>
  <c r="AR1317" i="1"/>
  <c r="AR1318" i="1"/>
  <c r="AR1319" i="1"/>
  <c r="AR1320" i="1"/>
  <c r="AR1321" i="1"/>
  <c r="AR1323" i="1"/>
  <c r="AR1324" i="1"/>
  <c r="AR1325" i="1"/>
  <c r="AR1327" i="1"/>
  <c r="AR1328" i="1"/>
  <c r="AR1329" i="1"/>
  <c r="AR1332" i="1"/>
  <c r="AR1335" i="1"/>
  <c r="AR1338" i="1"/>
  <c r="AR1341" i="1"/>
  <c r="AR1344" i="1"/>
  <c r="AR1347" i="1"/>
  <c r="AR1350" i="1"/>
  <c r="AR1353" i="1"/>
  <c r="AR1356" i="1"/>
  <c r="BC1387" i="1"/>
  <c r="AZ1387" i="1"/>
  <c r="AY1387" i="1"/>
  <c r="AX1387" i="1"/>
  <c r="AW1387" i="1"/>
  <c r="AV1387" i="1"/>
  <c r="AU1387" i="1"/>
  <c r="AT1387" i="1"/>
  <c r="AS1387" i="1"/>
  <c r="AQ1387" i="1"/>
  <c r="BC1383" i="1"/>
  <c r="AZ1383" i="1"/>
  <c r="AY1383" i="1"/>
  <c r="AX1383" i="1"/>
  <c r="AW1383" i="1"/>
  <c r="AV1383" i="1"/>
  <c r="AU1383" i="1"/>
  <c r="AT1383" i="1"/>
  <c r="AS1383" i="1"/>
  <c r="AR1383" i="1" s="1"/>
  <c r="AQ1383" i="1"/>
  <c r="BC1378" i="1"/>
  <c r="AZ1378" i="1"/>
  <c r="AY1378" i="1"/>
  <c r="AX1378" i="1"/>
  <c r="AW1378" i="1"/>
  <c r="AV1378" i="1"/>
  <c r="AU1378" i="1"/>
  <c r="AT1378" i="1"/>
  <c r="AS1378" i="1"/>
  <c r="AQ1378" i="1"/>
  <c r="BC1374" i="1"/>
  <c r="AZ1374" i="1"/>
  <c r="AY1374" i="1"/>
  <c r="AX1374" i="1"/>
  <c r="AW1374" i="1"/>
  <c r="AV1374" i="1"/>
  <c r="AU1374" i="1"/>
  <c r="AT1374" i="1"/>
  <c r="AS1374" i="1"/>
  <c r="AR1374" i="1" s="1"/>
  <c r="AQ1374" i="1"/>
  <c r="AS1370" i="1"/>
  <c r="AR1370" i="1" s="1"/>
  <c r="AT1370" i="1"/>
  <c r="BC1370" i="1"/>
  <c r="AQ1366" i="1"/>
  <c r="AQ1370" i="1"/>
  <c r="AZ1370" i="1"/>
  <c r="AY1370" i="1"/>
  <c r="AX1370" i="1"/>
  <c r="AW1370" i="1"/>
  <c r="AV1370" i="1"/>
  <c r="AU1370" i="1"/>
  <c r="BC1358" i="1"/>
  <c r="AZ1358" i="1"/>
  <c r="AY1358" i="1"/>
  <c r="AX1358" i="1"/>
  <c r="AW1358" i="1"/>
  <c r="AV1358" i="1"/>
  <c r="AU1358" i="1"/>
  <c r="AT1358" i="1"/>
  <c r="AS1358" i="1"/>
  <c r="AR1358" i="1" s="1"/>
  <c r="AQ1358" i="1"/>
  <c r="BC1357" i="1"/>
  <c r="AZ1357" i="1"/>
  <c r="AY1357" i="1"/>
  <c r="AX1357" i="1"/>
  <c r="AW1357" i="1"/>
  <c r="AV1357" i="1"/>
  <c r="AU1357" i="1"/>
  <c r="AT1357" i="1"/>
  <c r="AS1357" i="1"/>
  <c r="AR1357" i="1" s="1"/>
  <c r="AQ1357" i="1"/>
  <c r="BC1355" i="1"/>
  <c r="AZ1355" i="1"/>
  <c r="AY1355" i="1"/>
  <c r="AX1355" i="1"/>
  <c r="AW1355" i="1"/>
  <c r="AV1355" i="1"/>
  <c r="AU1355" i="1"/>
  <c r="AT1355" i="1"/>
  <c r="AS1355" i="1"/>
  <c r="AR1355" i="1" s="1"/>
  <c r="AQ1355" i="1"/>
  <c r="BC1354" i="1"/>
  <c r="AZ1354" i="1"/>
  <c r="AY1354" i="1"/>
  <c r="AX1354" i="1"/>
  <c r="AW1354" i="1"/>
  <c r="AV1354" i="1"/>
  <c r="AU1354" i="1"/>
  <c r="AT1354" i="1"/>
  <c r="AS1354" i="1"/>
  <c r="AR1354" i="1" s="1"/>
  <c r="AQ1354" i="1"/>
  <c r="BC1352" i="1"/>
  <c r="AZ1352" i="1"/>
  <c r="AY1352" i="1"/>
  <c r="AX1352" i="1"/>
  <c r="AW1352" i="1"/>
  <c r="AV1352" i="1"/>
  <c r="AU1352" i="1"/>
  <c r="AT1352" i="1"/>
  <c r="AS1352" i="1"/>
  <c r="AR1352" i="1" s="1"/>
  <c r="AQ1352" i="1"/>
  <c r="BC1351" i="1"/>
  <c r="AZ1351" i="1"/>
  <c r="AY1351" i="1"/>
  <c r="AX1351" i="1"/>
  <c r="AW1351" i="1"/>
  <c r="AV1351" i="1"/>
  <c r="AU1351" i="1"/>
  <c r="AT1351" i="1"/>
  <c r="AS1351" i="1"/>
  <c r="AR1351" i="1" s="1"/>
  <c r="AQ1351" i="1"/>
  <c r="BC1349" i="1"/>
  <c r="AZ1349" i="1"/>
  <c r="AY1349" i="1"/>
  <c r="AX1349" i="1"/>
  <c r="AW1349" i="1"/>
  <c r="AV1349" i="1"/>
  <c r="AU1349" i="1"/>
  <c r="AT1349" i="1"/>
  <c r="AS1349" i="1"/>
  <c r="AR1349" i="1" s="1"/>
  <c r="AQ1349" i="1"/>
  <c r="BC1348" i="1"/>
  <c r="AZ1348" i="1"/>
  <c r="AY1348" i="1"/>
  <c r="AX1348" i="1"/>
  <c r="AW1348" i="1"/>
  <c r="AV1348" i="1"/>
  <c r="AU1348" i="1"/>
  <c r="AT1348" i="1"/>
  <c r="AS1348" i="1"/>
  <c r="AR1348" i="1" s="1"/>
  <c r="AQ1348" i="1"/>
  <c r="BC1346" i="1"/>
  <c r="AZ1346" i="1"/>
  <c r="AY1346" i="1"/>
  <c r="AX1346" i="1"/>
  <c r="AW1346" i="1"/>
  <c r="AV1346" i="1"/>
  <c r="AU1346" i="1"/>
  <c r="AT1346" i="1"/>
  <c r="AS1346" i="1"/>
  <c r="AR1346" i="1" s="1"/>
  <c r="AQ1346" i="1"/>
  <c r="BC1345" i="1"/>
  <c r="AZ1345" i="1"/>
  <c r="AY1345" i="1"/>
  <c r="AX1345" i="1"/>
  <c r="AW1345" i="1"/>
  <c r="AV1345" i="1"/>
  <c r="AU1345" i="1"/>
  <c r="AT1345" i="1"/>
  <c r="AS1345" i="1"/>
  <c r="AR1345" i="1" s="1"/>
  <c r="AQ1345" i="1"/>
  <c r="BC1343" i="1"/>
  <c r="AZ1343" i="1"/>
  <c r="AY1343" i="1"/>
  <c r="AX1343" i="1"/>
  <c r="AW1343" i="1"/>
  <c r="AV1343" i="1"/>
  <c r="AU1343" i="1"/>
  <c r="AT1343" i="1"/>
  <c r="AS1343" i="1"/>
  <c r="AR1343" i="1" s="1"/>
  <c r="AQ1343" i="1"/>
  <c r="BC1342" i="1"/>
  <c r="AZ1342" i="1"/>
  <c r="AY1342" i="1"/>
  <c r="AX1342" i="1"/>
  <c r="AW1342" i="1"/>
  <c r="AV1342" i="1"/>
  <c r="AU1342" i="1"/>
  <c r="AT1342" i="1"/>
  <c r="AS1342" i="1"/>
  <c r="AR1342" i="1" s="1"/>
  <c r="AQ1342" i="1"/>
  <c r="BC1340" i="1"/>
  <c r="AZ1340" i="1"/>
  <c r="AY1340" i="1"/>
  <c r="AX1340" i="1"/>
  <c r="AW1340" i="1"/>
  <c r="AV1340" i="1"/>
  <c r="AU1340" i="1"/>
  <c r="AT1340" i="1"/>
  <c r="AS1340" i="1"/>
  <c r="AR1340" i="1" s="1"/>
  <c r="AQ1340" i="1"/>
  <c r="BC1339" i="1"/>
  <c r="AZ1339" i="1"/>
  <c r="AY1339" i="1"/>
  <c r="AX1339" i="1"/>
  <c r="AW1339" i="1"/>
  <c r="AV1339" i="1"/>
  <c r="AU1339" i="1"/>
  <c r="AT1339" i="1"/>
  <c r="AS1339" i="1"/>
  <c r="AQ1339" i="1"/>
  <c r="BC1337" i="1"/>
  <c r="AZ1337" i="1"/>
  <c r="AY1337" i="1"/>
  <c r="AX1337" i="1"/>
  <c r="AW1337" i="1"/>
  <c r="AV1337" i="1"/>
  <c r="AU1337" i="1"/>
  <c r="AT1337" i="1"/>
  <c r="AS1337" i="1"/>
  <c r="AR1337" i="1" s="1"/>
  <c r="AQ1337" i="1"/>
  <c r="BC1336" i="1"/>
  <c r="AZ1336" i="1"/>
  <c r="AY1336" i="1"/>
  <c r="AX1336" i="1"/>
  <c r="AW1336" i="1"/>
  <c r="AV1336" i="1"/>
  <c r="AU1336" i="1"/>
  <c r="AT1336" i="1"/>
  <c r="AS1336" i="1"/>
  <c r="AR1336" i="1" s="1"/>
  <c r="AQ1336" i="1"/>
  <c r="AQ1326" i="1"/>
  <c r="BC1334" i="1"/>
  <c r="AZ1334" i="1"/>
  <c r="AY1334" i="1"/>
  <c r="AX1334" i="1"/>
  <c r="AW1334" i="1"/>
  <c r="AV1334" i="1"/>
  <c r="AU1334" i="1"/>
  <c r="AT1334" i="1"/>
  <c r="AS1334" i="1"/>
  <c r="AR1334" i="1" s="1"/>
  <c r="AQ1334" i="1"/>
  <c r="BC1333" i="1"/>
  <c r="AZ1333" i="1"/>
  <c r="AY1333" i="1"/>
  <c r="AX1333" i="1"/>
  <c r="AW1333" i="1"/>
  <c r="AV1333" i="1"/>
  <c r="AU1333" i="1"/>
  <c r="AT1333" i="1"/>
  <c r="AS1333" i="1"/>
  <c r="AR1333" i="1" s="1"/>
  <c r="AQ1333" i="1"/>
  <c r="BC1331" i="1"/>
  <c r="AZ1331" i="1"/>
  <c r="AY1331" i="1"/>
  <c r="AX1331" i="1"/>
  <c r="AW1331" i="1"/>
  <c r="AV1331" i="1"/>
  <c r="AU1331" i="1"/>
  <c r="AT1331" i="1"/>
  <c r="AS1331" i="1"/>
  <c r="AR1331" i="1" s="1"/>
  <c r="AQ1331" i="1"/>
  <c r="BC1330" i="1"/>
  <c r="AZ1330" i="1"/>
  <c r="AY1330" i="1"/>
  <c r="AX1330" i="1"/>
  <c r="AW1330" i="1"/>
  <c r="AV1330" i="1"/>
  <c r="AU1330" i="1"/>
  <c r="AT1330" i="1"/>
  <c r="AS1330" i="1"/>
  <c r="AR1330" i="1" s="1"/>
  <c r="AQ1330" i="1"/>
  <c r="AQ1322" i="1"/>
  <c r="BC1295" i="1"/>
  <c r="BC1297" i="1"/>
  <c r="BC1303" i="1"/>
  <c r="BC1305" i="1"/>
  <c r="AU1305" i="1"/>
  <c r="AT1305" i="1"/>
  <c r="AS1305" i="1"/>
  <c r="AZ1305" i="1"/>
  <c r="AY1305" i="1"/>
  <c r="AX1305" i="1"/>
  <c r="AW1305" i="1"/>
  <c r="AV1305" i="1"/>
  <c r="AZ1303" i="1"/>
  <c r="AY1303" i="1"/>
  <c r="AX1303" i="1"/>
  <c r="AW1303" i="1"/>
  <c r="AV1303" i="1"/>
  <c r="AU1303" i="1"/>
  <c r="AT1303" i="1"/>
  <c r="AS1303" i="1"/>
  <c r="AR1303" i="1" s="1"/>
  <c r="AQ1291" i="1"/>
  <c r="AV1287" i="1" s="1"/>
  <c r="AZ1297" i="1"/>
  <c r="AU1297" i="1"/>
  <c r="AT1297" i="1"/>
  <c r="AS1297" i="1"/>
  <c r="AR1297" i="1" s="1"/>
  <c r="AY1297" i="1"/>
  <c r="AX1297" i="1"/>
  <c r="AW1297" i="1"/>
  <c r="AV1297" i="1"/>
  <c r="AZ1295" i="1"/>
  <c r="AY1295" i="1"/>
  <c r="AX1295" i="1"/>
  <c r="AW1295" i="1"/>
  <c r="AQ1287" i="1"/>
  <c r="BC1281" i="1"/>
  <c r="AZ1281" i="1"/>
  <c r="AY1281" i="1"/>
  <c r="AX1281" i="1"/>
  <c r="AW1281" i="1"/>
  <c r="AV1281" i="1"/>
  <c r="AU1281" i="1"/>
  <c r="AT1281" i="1"/>
  <c r="AS1281" i="1"/>
  <c r="AR1281" i="1" s="1"/>
  <c r="AQ1281" i="1"/>
  <c r="BC1280" i="1"/>
  <c r="AZ1280" i="1"/>
  <c r="AY1280" i="1"/>
  <c r="AX1280" i="1"/>
  <c r="AW1280" i="1"/>
  <c r="AV1280" i="1"/>
  <c r="AU1280" i="1"/>
  <c r="AT1280" i="1"/>
  <c r="AS1280" i="1"/>
  <c r="AQ1280" i="1"/>
  <c r="BC1278" i="1"/>
  <c r="AZ1278" i="1"/>
  <c r="AY1278" i="1"/>
  <c r="AX1278" i="1"/>
  <c r="AW1278" i="1"/>
  <c r="AV1278" i="1"/>
  <c r="AU1278" i="1"/>
  <c r="AT1278" i="1"/>
  <c r="AS1278" i="1"/>
  <c r="AR1278" i="1" s="1"/>
  <c r="AQ1278" i="1"/>
  <c r="BC1277" i="1"/>
  <c r="AZ1277" i="1"/>
  <c r="AY1277" i="1"/>
  <c r="AX1277" i="1"/>
  <c r="AW1277" i="1"/>
  <c r="AV1277" i="1"/>
  <c r="AU1277" i="1"/>
  <c r="AT1277" i="1"/>
  <c r="AS1277" i="1"/>
  <c r="AR1277" i="1" s="1"/>
  <c r="AQ1277" i="1"/>
  <c r="BC1275" i="1"/>
  <c r="AZ1275" i="1"/>
  <c r="AY1275" i="1"/>
  <c r="AX1275" i="1"/>
  <c r="AW1275" i="1"/>
  <c r="AV1275" i="1"/>
  <c r="AU1275" i="1"/>
  <c r="AT1275" i="1"/>
  <c r="AS1275" i="1"/>
  <c r="AR1275" i="1" s="1"/>
  <c r="AQ1275" i="1"/>
  <c r="BC1274" i="1"/>
  <c r="AZ1274" i="1"/>
  <c r="AY1274" i="1"/>
  <c r="AX1274" i="1"/>
  <c r="AW1274" i="1"/>
  <c r="AV1274" i="1"/>
  <c r="AU1274" i="1"/>
  <c r="AT1274" i="1"/>
  <c r="AS1274" i="1"/>
  <c r="AR1274" i="1" s="1"/>
  <c r="AQ1274" i="1"/>
  <c r="BC1272" i="1"/>
  <c r="AZ1272" i="1"/>
  <c r="AY1272" i="1"/>
  <c r="AX1272" i="1"/>
  <c r="AW1272" i="1"/>
  <c r="AV1272" i="1"/>
  <c r="AU1272" i="1"/>
  <c r="AT1272" i="1"/>
  <c r="AS1272" i="1"/>
  <c r="AR1272" i="1" s="1"/>
  <c r="AQ1272" i="1"/>
  <c r="BC1271" i="1"/>
  <c r="AZ1271" i="1"/>
  <c r="AY1271" i="1"/>
  <c r="AX1271" i="1"/>
  <c r="AW1271" i="1"/>
  <c r="AV1271" i="1"/>
  <c r="AU1271" i="1"/>
  <c r="AT1271" i="1"/>
  <c r="AS1271" i="1"/>
  <c r="AR1271" i="1" s="1"/>
  <c r="AQ1271" i="1"/>
  <c r="BC1269" i="1"/>
  <c r="AZ1269" i="1"/>
  <c r="AY1269" i="1"/>
  <c r="AX1269" i="1"/>
  <c r="AW1269" i="1"/>
  <c r="AV1269" i="1"/>
  <c r="AU1269" i="1"/>
  <c r="AT1269" i="1"/>
  <c r="AQ1269" i="1"/>
  <c r="AS1269" i="1" s="1"/>
  <c r="BC1268" i="1"/>
  <c r="AZ1268" i="1"/>
  <c r="AY1268" i="1"/>
  <c r="AX1268" i="1"/>
  <c r="AW1268" i="1"/>
  <c r="AV1268" i="1"/>
  <c r="AU1268" i="1"/>
  <c r="AT1268" i="1"/>
  <c r="AS1268" i="1"/>
  <c r="AR1268" i="1" s="1"/>
  <c r="AQ1268" i="1"/>
  <c r="BC1266" i="1"/>
  <c r="AZ1266" i="1"/>
  <c r="AY1266" i="1"/>
  <c r="AX1266" i="1"/>
  <c r="AW1266" i="1"/>
  <c r="AV1266" i="1"/>
  <c r="AU1266" i="1"/>
  <c r="AT1266" i="1"/>
  <c r="AS1266" i="1"/>
  <c r="AR1266" i="1" s="1"/>
  <c r="AQ1266" i="1"/>
  <c r="BC1265" i="1"/>
  <c r="AZ1265" i="1"/>
  <c r="AY1265" i="1"/>
  <c r="AX1265" i="1"/>
  <c r="AW1265" i="1"/>
  <c r="AV1265" i="1"/>
  <c r="AU1265" i="1"/>
  <c r="AT1265" i="1"/>
  <c r="AQ1265" i="1"/>
  <c r="AS1265" i="1" s="1"/>
  <c r="AQ1249" i="1"/>
  <c r="BC1245" i="1" s="1"/>
  <c r="BC1263" i="1"/>
  <c r="AZ1263" i="1"/>
  <c r="AY1263" i="1"/>
  <c r="AX1263" i="1"/>
  <c r="AW1263" i="1"/>
  <c r="AV1263" i="1"/>
  <c r="AU1263" i="1"/>
  <c r="AT1263" i="1"/>
  <c r="AS1263" i="1"/>
  <c r="AR1263" i="1" s="1"/>
  <c r="AQ1263" i="1"/>
  <c r="BC1262" i="1"/>
  <c r="AZ1262" i="1"/>
  <c r="AY1262" i="1"/>
  <c r="AX1262" i="1"/>
  <c r="AW1262" i="1"/>
  <c r="AV1262" i="1"/>
  <c r="AU1262" i="1"/>
  <c r="AT1262" i="1"/>
  <c r="AS1262" i="1"/>
  <c r="AR1262" i="1" s="1"/>
  <c r="AQ1262" i="1"/>
  <c r="BC1260" i="1"/>
  <c r="AZ1260" i="1"/>
  <c r="AY1260" i="1"/>
  <c r="AX1260" i="1"/>
  <c r="AW1260" i="1"/>
  <c r="AV1260" i="1"/>
  <c r="AU1260" i="1"/>
  <c r="AT1260" i="1"/>
  <c r="AS1260" i="1"/>
  <c r="AR1260" i="1" s="1"/>
  <c r="AQ1260" i="1"/>
  <c r="BC1259" i="1"/>
  <c r="AZ1259" i="1"/>
  <c r="AY1259" i="1"/>
  <c r="AX1259" i="1"/>
  <c r="AW1259" i="1"/>
  <c r="AV1259" i="1"/>
  <c r="AU1259" i="1"/>
  <c r="AT1259" i="1"/>
  <c r="AS1259" i="1"/>
  <c r="AR1259" i="1" s="1"/>
  <c r="AQ1259" i="1"/>
  <c r="BC1257" i="1"/>
  <c r="AZ1257" i="1"/>
  <c r="AY1257" i="1"/>
  <c r="AX1257" i="1"/>
  <c r="AW1257" i="1"/>
  <c r="AV1257" i="1"/>
  <c r="AU1257" i="1"/>
  <c r="AT1257" i="1"/>
  <c r="AS1257" i="1"/>
  <c r="AR1257" i="1" s="1"/>
  <c r="AQ1257" i="1"/>
  <c r="BC1256" i="1"/>
  <c r="AZ1256" i="1"/>
  <c r="AY1256" i="1"/>
  <c r="AX1256" i="1"/>
  <c r="AW1256" i="1"/>
  <c r="AV1256" i="1"/>
  <c r="AU1256" i="1"/>
  <c r="AT1256" i="1"/>
  <c r="AS1256" i="1"/>
  <c r="AR1256" i="1" s="1"/>
  <c r="AQ1256" i="1"/>
  <c r="BC1254" i="1"/>
  <c r="AZ1254" i="1"/>
  <c r="AY1254" i="1"/>
  <c r="AX1254" i="1"/>
  <c r="AW1254" i="1"/>
  <c r="AV1254" i="1"/>
  <c r="AU1254" i="1"/>
  <c r="AT1254" i="1"/>
  <c r="AS1254" i="1"/>
  <c r="AR1254" i="1" s="1"/>
  <c r="AQ1254" i="1"/>
  <c r="BC1253" i="1"/>
  <c r="AZ1253" i="1"/>
  <c r="AY1253" i="1"/>
  <c r="AX1253" i="1"/>
  <c r="AW1253" i="1"/>
  <c r="AV1253" i="1"/>
  <c r="AU1253" i="1"/>
  <c r="AT1253" i="1"/>
  <c r="AS1253" i="1"/>
  <c r="AR1253" i="1" s="1"/>
  <c r="AQ1253" i="1"/>
  <c r="AQ1245" i="1"/>
  <c r="BC1239" i="1"/>
  <c r="AZ1239" i="1"/>
  <c r="AY1239" i="1"/>
  <c r="AX1239" i="1"/>
  <c r="AW1239" i="1"/>
  <c r="AV1239" i="1"/>
  <c r="AU1239" i="1"/>
  <c r="AT1239" i="1"/>
  <c r="AS1239" i="1"/>
  <c r="AR1239" i="1" s="1"/>
  <c r="AQ1239" i="1"/>
  <c r="BC1238" i="1"/>
  <c r="AZ1238" i="1"/>
  <c r="AY1238" i="1"/>
  <c r="AX1238" i="1"/>
  <c r="AW1238" i="1"/>
  <c r="AV1238" i="1"/>
  <c r="AU1238" i="1"/>
  <c r="AT1238" i="1"/>
  <c r="AS1238" i="1"/>
  <c r="AR1238" i="1" s="1"/>
  <c r="AQ1238" i="1"/>
  <c r="BC1236" i="1"/>
  <c r="AZ1236" i="1"/>
  <c r="AY1236" i="1"/>
  <c r="AX1236" i="1"/>
  <c r="AW1236" i="1"/>
  <c r="AV1236" i="1"/>
  <c r="AU1236" i="1"/>
  <c r="AT1236" i="1"/>
  <c r="AS1236" i="1"/>
  <c r="AR1236" i="1" s="1"/>
  <c r="AQ1236" i="1"/>
  <c r="BC1235" i="1"/>
  <c r="AZ1235" i="1"/>
  <c r="AY1235" i="1"/>
  <c r="AX1235" i="1"/>
  <c r="AW1235" i="1"/>
  <c r="AV1235" i="1"/>
  <c r="AU1235" i="1"/>
  <c r="AT1235" i="1"/>
  <c r="AS1235" i="1"/>
  <c r="AR1235" i="1" s="1"/>
  <c r="AQ1235" i="1"/>
  <c r="BC1233" i="1"/>
  <c r="AZ1233" i="1"/>
  <c r="AY1233" i="1"/>
  <c r="AX1233" i="1"/>
  <c r="AW1233" i="1"/>
  <c r="AV1233" i="1"/>
  <c r="AU1233" i="1"/>
  <c r="AT1233" i="1"/>
  <c r="AS1233" i="1"/>
  <c r="AR1233" i="1" s="1"/>
  <c r="AQ1233" i="1"/>
  <c r="BC1232" i="1"/>
  <c r="AZ1232" i="1"/>
  <c r="AY1232" i="1"/>
  <c r="AX1232" i="1"/>
  <c r="AW1232" i="1"/>
  <c r="AV1232" i="1"/>
  <c r="AU1232" i="1"/>
  <c r="AT1232" i="1"/>
  <c r="AS1232" i="1"/>
  <c r="AR1232" i="1" s="1"/>
  <c r="AQ1232" i="1"/>
  <c r="BC1230" i="1"/>
  <c r="AZ1230" i="1"/>
  <c r="AY1230" i="1"/>
  <c r="AX1230" i="1"/>
  <c r="AW1230" i="1"/>
  <c r="AV1230" i="1"/>
  <c r="AU1230" i="1"/>
  <c r="AT1230" i="1"/>
  <c r="AS1230" i="1"/>
  <c r="AR1230" i="1" s="1"/>
  <c r="AQ1230" i="1"/>
  <c r="BC1229" i="1"/>
  <c r="AZ1229" i="1"/>
  <c r="AY1229" i="1"/>
  <c r="AX1229" i="1"/>
  <c r="AW1229" i="1"/>
  <c r="AV1229" i="1"/>
  <c r="AU1229" i="1"/>
  <c r="AT1229" i="1"/>
  <c r="AS1229" i="1"/>
  <c r="AR1229" i="1" s="1"/>
  <c r="AQ1229" i="1"/>
  <c r="BC1227" i="1"/>
  <c r="AZ1227" i="1"/>
  <c r="AY1227" i="1"/>
  <c r="AX1227" i="1"/>
  <c r="AW1227" i="1"/>
  <c r="AV1227" i="1"/>
  <c r="AU1227" i="1"/>
  <c r="AT1227" i="1"/>
  <c r="AS1227" i="1"/>
  <c r="AR1227" i="1" s="1"/>
  <c r="AQ1227" i="1"/>
  <c r="BC1226" i="1"/>
  <c r="AZ1226" i="1"/>
  <c r="AY1226" i="1"/>
  <c r="AX1226" i="1"/>
  <c r="AW1226" i="1"/>
  <c r="AV1226" i="1"/>
  <c r="AU1226" i="1"/>
  <c r="AT1226" i="1"/>
  <c r="AS1226" i="1"/>
  <c r="AQ1226" i="1"/>
  <c r="AQ1144" i="1"/>
  <c r="AU1137" i="1" s="1"/>
  <c r="AQ1213" i="1"/>
  <c r="BC1224" i="1"/>
  <c r="AZ1224" i="1"/>
  <c r="AY1224" i="1"/>
  <c r="AX1224" i="1"/>
  <c r="AW1224" i="1"/>
  <c r="AV1224" i="1"/>
  <c r="AU1224" i="1"/>
  <c r="AT1224" i="1"/>
  <c r="AS1224" i="1"/>
  <c r="AR1224" i="1" s="1"/>
  <c r="AQ1224" i="1"/>
  <c r="BC1223" i="1"/>
  <c r="AZ1223" i="1"/>
  <c r="AY1223" i="1"/>
  <c r="AX1223" i="1"/>
  <c r="AW1223" i="1"/>
  <c r="AV1223" i="1"/>
  <c r="AU1223" i="1"/>
  <c r="AT1223" i="1"/>
  <c r="AS1223" i="1"/>
  <c r="AR1223" i="1" s="1"/>
  <c r="AQ1223" i="1"/>
  <c r="BC1221" i="1"/>
  <c r="AZ1221" i="1"/>
  <c r="AY1221" i="1"/>
  <c r="AX1221" i="1"/>
  <c r="AW1221" i="1"/>
  <c r="AV1221" i="1"/>
  <c r="AU1221" i="1"/>
  <c r="AT1221" i="1"/>
  <c r="AS1221" i="1"/>
  <c r="AQ1221" i="1"/>
  <c r="BC1220" i="1"/>
  <c r="AZ1220" i="1"/>
  <c r="AY1220" i="1"/>
  <c r="AX1220" i="1"/>
  <c r="AW1220" i="1"/>
  <c r="AV1220" i="1"/>
  <c r="AU1220" i="1"/>
  <c r="AT1220" i="1"/>
  <c r="AS1220" i="1"/>
  <c r="AR1220" i="1" s="1"/>
  <c r="AQ1220" i="1"/>
  <c r="BC1218" i="1"/>
  <c r="AZ1218" i="1"/>
  <c r="AY1218" i="1"/>
  <c r="AX1218" i="1"/>
  <c r="AW1218" i="1"/>
  <c r="AV1218" i="1"/>
  <c r="AU1218" i="1"/>
  <c r="AT1218" i="1"/>
  <c r="AS1218" i="1"/>
  <c r="AR1218" i="1" s="1"/>
  <c r="AQ1218" i="1"/>
  <c r="BC1217" i="1"/>
  <c r="AZ1217" i="1"/>
  <c r="AY1217" i="1"/>
  <c r="AX1217" i="1"/>
  <c r="AW1217" i="1"/>
  <c r="AV1217" i="1"/>
  <c r="AU1217" i="1"/>
  <c r="AT1217" i="1"/>
  <c r="AS1217" i="1"/>
  <c r="AR1217" i="1" s="1"/>
  <c r="AQ1217" i="1"/>
  <c r="AQ1209" i="1"/>
  <c r="BC1203" i="1"/>
  <c r="AZ1203" i="1"/>
  <c r="AY1203" i="1"/>
  <c r="AX1203" i="1"/>
  <c r="AW1203" i="1"/>
  <c r="AV1203" i="1"/>
  <c r="AU1203" i="1"/>
  <c r="AT1203" i="1"/>
  <c r="AS1203" i="1"/>
  <c r="AR1203" i="1" s="1"/>
  <c r="AQ1203" i="1"/>
  <c r="BC1202" i="1"/>
  <c r="AZ1202" i="1"/>
  <c r="AY1202" i="1"/>
  <c r="AX1202" i="1"/>
  <c r="AW1202" i="1"/>
  <c r="AV1202" i="1"/>
  <c r="AU1202" i="1"/>
  <c r="AT1202" i="1"/>
  <c r="AS1202" i="1"/>
  <c r="AR1202" i="1" s="1"/>
  <c r="AQ1202" i="1"/>
  <c r="BC1200" i="1"/>
  <c r="AZ1200" i="1"/>
  <c r="AY1200" i="1"/>
  <c r="AX1200" i="1"/>
  <c r="AW1200" i="1"/>
  <c r="AV1200" i="1"/>
  <c r="AU1200" i="1"/>
  <c r="AT1200" i="1"/>
  <c r="AS1200" i="1"/>
  <c r="AR1200" i="1" s="1"/>
  <c r="AQ1200" i="1"/>
  <c r="BC1199" i="1"/>
  <c r="AZ1199" i="1"/>
  <c r="AY1199" i="1"/>
  <c r="AX1199" i="1"/>
  <c r="AW1199" i="1"/>
  <c r="AV1199" i="1"/>
  <c r="AU1199" i="1"/>
  <c r="AT1199" i="1"/>
  <c r="AS1199" i="1"/>
  <c r="AR1199" i="1" s="1"/>
  <c r="AQ1199" i="1"/>
  <c r="BC1197" i="1"/>
  <c r="AZ1197" i="1"/>
  <c r="AY1197" i="1"/>
  <c r="AX1197" i="1"/>
  <c r="AW1197" i="1"/>
  <c r="AV1197" i="1"/>
  <c r="AU1197" i="1"/>
  <c r="AT1197" i="1"/>
  <c r="AS1197" i="1"/>
  <c r="AR1197" i="1" s="1"/>
  <c r="AQ1197" i="1"/>
  <c r="BC1196" i="1"/>
  <c r="AZ1196" i="1"/>
  <c r="AY1196" i="1"/>
  <c r="AX1196" i="1"/>
  <c r="AW1196" i="1"/>
  <c r="AV1196" i="1"/>
  <c r="AU1196" i="1"/>
  <c r="AT1196" i="1"/>
  <c r="AS1196" i="1"/>
  <c r="AR1196" i="1" s="1"/>
  <c r="AQ1196" i="1"/>
  <c r="BC1194" i="1"/>
  <c r="AZ1194" i="1"/>
  <c r="AY1194" i="1"/>
  <c r="AX1194" i="1"/>
  <c r="AW1194" i="1"/>
  <c r="AV1194" i="1"/>
  <c r="AU1194" i="1"/>
  <c r="AT1194" i="1"/>
  <c r="AS1194" i="1"/>
  <c r="AR1194" i="1" s="1"/>
  <c r="AQ1194" i="1"/>
  <c r="BC1193" i="1"/>
  <c r="AZ1193" i="1"/>
  <c r="AY1193" i="1"/>
  <c r="AX1193" i="1"/>
  <c r="AW1193" i="1"/>
  <c r="AV1193" i="1"/>
  <c r="AU1193" i="1"/>
  <c r="AT1193" i="1"/>
  <c r="AS1193" i="1"/>
  <c r="AR1193" i="1" s="1"/>
  <c r="AQ1193" i="1"/>
  <c r="BC1191" i="1"/>
  <c r="AZ1191" i="1"/>
  <c r="AY1191" i="1"/>
  <c r="AX1191" i="1"/>
  <c r="AW1191" i="1"/>
  <c r="AV1191" i="1"/>
  <c r="AU1191" i="1"/>
  <c r="AT1191" i="1"/>
  <c r="AS1191" i="1"/>
  <c r="AR1191" i="1" s="1"/>
  <c r="AQ1191" i="1"/>
  <c r="BC1190" i="1"/>
  <c r="AZ1190" i="1"/>
  <c r="AY1190" i="1"/>
  <c r="AX1190" i="1"/>
  <c r="AW1190" i="1"/>
  <c r="AV1190" i="1"/>
  <c r="AU1190" i="1"/>
  <c r="AT1190" i="1"/>
  <c r="AS1190" i="1"/>
  <c r="AR1190" i="1" s="1"/>
  <c r="AQ1190" i="1"/>
  <c r="BC1188" i="1"/>
  <c r="AZ1188" i="1"/>
  <c r="AY1188" i="1"/>
  <c r="AX1188" i="1"/>
  <c r="AW1188" i="1"/>
  <c r="AV1188" i="1"/>
  <c r="AU1188" i="1"/>
  <c r="AT1188" i="1"/>
  <c r="AS1188" i="1"/>
  <c r="AR1188" i="1" s="1"/>
  <c r="AQ1188" i="1"/>
  <c r="BC1187" i="1"/>
  <c r="AZ1187" i="1"/>
  <c r="AY1187" i="1"/>
  <c r="AX1187" i="1"/>
  <c r="AW1187" i="1"/>
  <c r="AV1187" i="1"/>
  <c r="AU1187" i="1"/>
  <c r="AT1187" i="1"/>
  <c r="AS1187" i="1"/>
  <c r="AR1187" i="1" s="1"/>
  <c r="AQ1187" i="1"/>
  <c r="BC1185" i="1"/>
  <c r="AZ1185" i="1"/>
  <c r="AY1185" i="1"/>
  <c r="AX1185" i="1"/>
  <c r="AW1185" i="1"/>
  <c r="AV1185" i="1"/>
  <c r="AU1185" i="1"/>
  <c r="AT1185" i="1"/>
  <c r="AS1185" i="1"/>
  <c r="AR1185" i="1" s="1"/>
  <c r="AQ1185" i="1"/>
  <c r="BC1184" i="1"/>
  <c r="AZ1184" i="1"/>
  <c r="AY1184" i="1"/>
  <c r="AX1184" i="1"/>
  <c r="AW1184" i="1"/>
  <c r="AV1184" i="1"/>
  <c r="AU1184" i="1"/>
  <c r="AT1184" i="1"/>
  <c r="AS1184" i="1"/>
  <c r="AR1184" i="1" s="1"/>
  <c r="AQ1184" i="1"/>
  <c r="BC1182" i="1"/>
  <c r="AZ1182" i="1"/>
  <c r="AY1182" i="1"/>
  <c r="AX1182" i="1"/>
  <c r="AW1182" i="1"/>
  <c r="AV1182" i="1"/>
  <c r="AU1182" i="1"/>
  <c r="AT1182" i="1"/>
  <c r="AS1182" i="1"/>
  <c r="AR1182" i="1" s="1"/>
  <c r="AQ1182" i="1"/>
  <c r="BC1181" i="1"/>
  <c r="AZ1181" i="1"/>
  <c r="AY1181" i="1"/>
  <c r="AX1181" i="1"/>
  <c r="AW1181" i="1"/>
  <c r="AV1181" i="1"/>
  <c r="AU1181" i="1"/>
  <c r="AT1181" i="1"/>
  <c r="AS1181" i="1"/>
  <c r="AR1181" i="1" s="1"/>
  <c r="AQ1181" i="1"/>
  <c r="BC1179" i="1"/>
  <c r="AZ1179" i="1"/>
  <c r="AY1179" i="1"/>
  <c r="AX1179" i="1"/>
  <c r="AW1179" i="1"/>
  <c r="AV1179" i="1"/>
  <c r="AU1179" i="1"/>
  <c r="AT1179" i="1"/>
  <c r="AS1179" i="1"/>
  <c r="AR1179" i="1" s="1"/>
  <c r="AQ1179" i="1"/>
  <c r="BC1178" i="1"/>
  <c r="AZ1178" i="1"/>
  <c r="AY1178" i="1"/>
  <c r="AX1178" i="1"/>
  <c r="AW1178" i="1"/>
  <c r="AV1178" i="1"/>
  <c r="AU1178" i="1"/>
  <c r="AT1178" i="1"/>
  <c r="AS1178" i="1"/>
  <c r="AR1178" i="1" s="1"/>
  <c r="AQ1178" i="1"/>
  <c r="BC1176" i="1"/>
  <c r="AZ1176" i="1"/>
  <c r="AY1176" i="1"/>
  <c r="AX1176" i="1"/>
  <c r="AW1176" i="1"/>
  <c r="AV1176" i="1"/>
  <c r="AU1176" i="1"/>
  <c r="AT1176" i="1"/>
  <c r="AS1176" i="1"/>
  <c r="AR1176" i="1" s="1"/>
  <c r="AQ1176" i="1"/>
  <c r="BC1175" i="1"/>
  <c r="AZ1175" i="1"/>
  <c r="AY1175" i="1"/>
  <c r="AX1175" i="1"/>
  <c r="AW1175" i="1"/>
  <c r="AV1175" i="1"/>
  <c r="AU1175" i="1"/>
  <c r="AT1175" i="1"/>
  <c r="AS1175" i="1"/>
  <c r="AR1175" i="1" s="1"/>
  <c r="AQ1175" i="1"/>
  <c r="BC1173" i="1"/>
  <c r="AZ1173" i="1"/>
  <c r="AY1173" i="1"/>
  <c r="AX1173" i="1"/>
  <c r="AW1173" i="1"/>
  <c r="AV1173" i="1"/>
  <c r="AU1173" i="1"/>
  <c r="AT1173" i="1"/>
  <c r="AS1173" i="1"/>
  <c r="AR1173" i="1" s="1"/>
  <c r="AQ1173" i="1"/>
  <c r="BC1172" i="1"/>
  <c r="AZ1172" i="1"/>
  <c r="AY1172" i="1"/>
  <c r="AX1172" i="1"/>
  <c r="AW1172" i="1"/>
  <c r="AV1172" i="1"/>
  <c r="AU1172" i="1"/>
  <c r="AT1172" i="1"/>
  <c r="AS1172" i="1"/>
  <c r="AR1172" i="1" s="1"/>
  <c r="AQ1172" i="1"/>
  <c r="BC1170" i="1"/>
  <c r="AZ1170" i="1"/>
  <c r="AY1170" i="1"/>
  <c r="AX1170" i="1"/>
  <c r="AW1170" i="1"/>
  <c r="AV1170" i="1"/>
  <c r="AU1170" i="1"/>
  <c r="AT1170" i="1"/>
  <c r="AS1170" i="1"/>
  <c r="AR1170" i="1" s="1"/>
  <c r="AQ1170" i="1"/>
  <c r="BC1169" i="1"/>
  <c r="AZ1169" i="1"/>
  <c r="AY1169" i="1"/>
  <c r="AX1169" i="1"/>
  <c r="AW1169" i="1"/>
  <c r="AV1169" i="1"/>
  <c r="AU1169" i="1"/>
  <c r="AT1169" i="1"/>
  <c r="AS1169" i="1"/>
  <c r="AR1169" i="1" s="1"/>
  <c r="AQ1169" i="1"/>
  <c r="BC1167" i="1"/>
  <c r="AZ1167" i="1"/>
  <c r="AY1167" i="1"/>
  <c r="AX1167" i="1"/>
  <c r="AW1167" i="1"/>
  <c r="AV1167" i="1"/>
  <c r="AU1167" i="1"/>
  <c r="AT1167" i="1"/>
  <c r="AS1167" i="1"/>
  <c r="AR1167" i="1" s="1"/>
  <c r="AQ1167" i="1"/>
  <c r="BC1166" i="1"/>
  <c r="AZ1166" i="1"/>
  <c r="AY1166" i="1"/>
  <c r="AX1166" i="1"/>
  <c r="AW1166" i="1"/>
  <c r="AV1166" i="1"/>
  <c r="AU1166" i="1"/>
  <c r="AT1166" i="1"/>
  <c r="AS1166" i="1"/>
  <c r="AR1166" i="1" s="1"/>
  <c r="AQ1166" i="1"/>
  <c r="BC1164" i="1"/>
  <c r="BC1163" i="1"/>
  <c r="BC1161" i="1"/>
  <c r="BC1160" i="1"/>
  <c r="BC1158" i="1"/>
  <c r="BC1157" i="1"/>
  <c r="BC1155" i="1"/>
  <c r="BC1154" i="1"/>
  <c r="BC1152" i="1"/>
  <c r="BC1151" i="1"/>
  <c r="AT1148" i="1"/>
  <c r="BC1149" i="1"/>
  <c r="BC1148" i="1"/>
  <c r="BC1131" i="1"/>
  <c r="BC1130" i="1"/>
  <c r="BC1128" i="1"/>
  <c r="BC1127" i="1"/>
  <c r="BC1125" i="1"/>
  <c r="BC1124" i="1"/>
  <c r="BC1122" i="1"/>
  <c r="BC1121" i="1"/>
  <c r="BC1119" i="1"/>
  <c r="BC1118" i="1"/>
  <c r="BC1116" i="1"/>
  <c r="BC1115" i="1"/>
  <c r="BC1113" i="1"/>
  <c r="BC1112" i="1"/>
  <c r="BC1110" i="1"/>
  <c r="BC1109" i="1"/>
  <c r="BC1107" i="1"/>
  <c r="BC1106" i="1"/>
  <c r="BC1104" i="1"/>
  <c r="BC1103" i="1"/>
  <c r="BC1101" i="1"/>
  <c r="BC1100" i="1"/>
  <c r="BC1098" i="1"/>
  <c r="BC1097" i="1"/>
  <c r="BC1095" i="1"/>
  <c r="BC1094" i="1"/>
  <c r="BC1092" i="1"/>
  <c r="BC1091" i="1"/>
  <c r="BC1089" i="1"/>
  <c r="BC1088" i="1"/>
  <c r="BC1086" i="1"/>
  <c r="BC1085" i="1"/>
  <c r="BC1083" i="1"/>
  <c r="BC1082" i="1"/>
  <c r="BC1080" i="1"/>
  <c r="BC1079" i="1"/>
  <c r="BC1077" i="1"/>
  <c r="BC1076" i="1"/>
  <c r="BC1059" i="1"/>
  <c r="BC1058" i="1"/>
  <c r="BC1056" i="1"/>
  <c r="BC1055" i="1"/>
  <c r="BC1053" i="1"/>
  <c r="BC1052" i="1"/>
  <c r="BC1050" i="1"/>
  <c r="BC1049" i="1"/>
  <c r="BC1047" i="1"/>
  <c r="BC1046" i="1"/>
  <c r="BC1044" i="1"/>
  <c r="BC1043" i="1"/>
  <c r="BC1041" i="1"/>
  <c r="BC1040" i="1"/>
  <c r="BC1038" i="1"/>
  <c r="BC1037" i="1"/>
  <c r="BC1035" i="1"/>
  <c r="BC1034" i="1"/>
  <c r="BC1032" i="1"/>
  <c r="BC1031" i="1"/>
  <c r="BC1029" i="1"/>
  <c r="BC1028" i="1"/>
  <c r="BC1026" i="1"/>
  <c r="BC1025" i="1"/>
  <c r="BC1023" i="1"/>
  <c r="BC1022" i="1"/>
  <c r="BC1020" i="1"/>
  <c r="BC1019" i="1"/>
  <c r="BC1017" i="1"/>
  <c r="BC1016" i="1"/>
  <c r="BC1014" i="1"/>
  <c r="BC1013" i="1"/>
  <c r="BC1011" i="1"/>
  <c r="BC1010" i="1"/>
  <c r="BC1008" i="1"/>
  <c r="BC1007" i="1"/>
  <c r="BC992" i="1"/>
  <c r="BC993" i="1"/>
  <c r="BC990" i="1"/>
  <c r="BC989" i="1"/>
  <c r="BC987" i="1"/>
  <c r="BC986" i="1"/>
  <c r="BC984" i="1"/>
  <c r="BC983" i="1"/>
  <c r="BC981" i="1"/>
  <c r="BC980" i="1"/>
  <c r="BC978" i="1"/>
  <c r="BC977" i="1"/>
  <c r="BC975" i="1"/>
  <c r="BC974" i="1"/>
  <c r="BC972" i="1"/>
  <c r="BC971" i="1"/>
  <c r="BC969" i="1"/>
  <c r="BC968" i="1"/>
  <c r="BC954" i="1"/>
  <c r="BC953" i="1"/>
  <c r="BC951" i="1"/>
  <c r="BC950" i="1"/>
  <c r="BC948" i="1"/>
  <c r="BC947" i="1"/>
  <c r="BC945" i="1"/>
  <c r="BC944" i="1"/>
  <c r="BC942" i="1"/>
  <c r="BC941" i="1"/>
  <c r="BC939" i="1"/>
  <c r="BC938" i="1"/>
  <c r="BC936" i="1"/>
  <c r="BC935" i="1"/>
  <c r="BC933" i="1"/>
  <c r="BC932" i="1"/>
  <c r="BC930" i="1"/>
  <c r="BC929" i="1"/>
  <c r="BC927" i="1"/>
  <c r="BC926" i="1"/>
  <c r="BC924" i="1"/>
  <c r="BC923" i="1"/>
  <c r="BC906" i="1"/>
  <c r="BC905" i="1"/>
  <c r="BC903" i="1"/>
  <c r="BC902" i="1"/>
  <c r="BC900" i="1"/>
  <c r="BC899" i="1"/>
  <c r="BC897" i="1"/>
  <c r="BC896" i="1"/>
  <c r="BC894" i="1"/>
  <c r="BC893" i="1"/>
  <c r="BC891" i="1"/>
  <c r="BC890" i="1"/>
  <c r="AQ1072" i="1"/>
  <c r="AQ1003" i="1"/>
  <c r="AZ1164" i="1"/>
  <c r="AY1164" i="1"/>
  <c r="AX1164" i="1"/>
  <c r="AW1164" i="1"/>
  <c r="AV1164" i="1"/>
  <c r="AU1164" i="1"/>
  <c r="AT1164" i="1"/>
  <c r="AS1164" i="1"/>
  <c r="AR1164" i="1" s="1"/>
  <c r="AQ1164" i="1"/>
  <c r="AZ1163" i="1"/>
  <c r="AY1163" i="1"/>
  <c r="AX1163" i="1"/>
  <c r="AW1163" i="1"/>
  <c r="AV1163" i="1"/>
  <c r="AU1163" i="1"/>
  <c r="AT1163" i="1"/>
  <c r="AS1163" i="1"/>
  <c r="AR1163" i="1" s="1"/>
  <c r="AQ1163" i="1"/>
  <c r="AZ1161" i="1"/>
  <c r="AY1161" i="1"/>
  <c r="AX1161" i="1"/>
  <c r="AW1161" i="1"/>
  <c r="AV1161" i="1"/>
  <c r="AU1161" i="1"/>
  <c r="AT1161" i="1"/>
  <c r="AS1161" i="1"/>
  <c r="AR1161" i="1" s="1"/>
  <c r="AQ1161" i="1"/>
  <c r="AZ1160" i="1"/>
  <c r="AY1160" i="1"/>
  <c r="AX1160" i="1"/>
  <c r="AW1160" i="1"/>
  <c r="AV1160" i="1"/>
  <c r="AU1160" i="1"/>
  <c r="AT1160" i="1"/>
  <c r="AS1160" i="1"/>
  <c r="AR1160" i="1" s="1"/>
  <c r="AQ1160" i="1"/>
  <c r="AZ1158" i="1"/>
  <c r="AY1158" i="1"/>
  <c r="AX1158" i="1"/>
  <c r="AW1158" i="1"/>
  <c r="AV1158" i="1"/>
  <c r="AU1158" i="1"/>
  <c r="AT1158" i="1"/>
  <c r="AS1158" i="1"/>
  <c r="AR1158" i="1" s="1"/>
  <c r="AQ1158" i="1"/>
  <c r="AZ1157" i="1"/>
  <c r="AY1157" i="1"/>
  <c r="AX1157" i="1"/>
  <c r="AW1157" i="1"/>
  <c r="AV1157" i="1"/>
  <c r="AU1157" i="1"/>
  <c r="AT1157" i="1"/>
  <c r="AS1157" i="1"/>
  <c r="AR1157" i="1" s="1"/>
  <c r="AQ1157" i="1"/>
  <c r="AZ1155" i="1"/>
  <c r="AY1155" i="1"/>
  <c r="AX1155" i="1"/>
  <c r="AW1155" i="1"/>
  <c r="AV1155" i="1"/>
  <c r="AU1155" i="1"/>
  <c r="AT1155" i="1"/>
  <c r="AS1155" i="1"/>
  <c r="AR1155" i="1" s="1"/>
  <c r="AQ1155" i="1"/>
  <c r="AZ1154" i="1"/>
  <c r="AY1154" i="1"/>
  <c r="AX1154" i="1"/>
  <c r="AW1154" i="1"/>
  <c r="AV1154" i="1"/>
  <c r="AU1154" i="1"/>
  <c r="AT1154" i="1"/>
  <c r="AS1154" i="1"/>
  <c r="AR1154" i="1" s="1"/>
  <c r="AQ1154" i="1"/>
  <c r="AZ1152" i="1"/>
  <c r="AY1152" i="1"/>
  <c r="AX1152" i="1"/>
  <c r="AW1152" i="1"/>
  <c r="AV1152" i="1"/>
  <c r="AU1152" i="1"/>
  <c r="AT1152" i="1"/>
  <c r="AS1152" i="1"/>
  <c r="AR1152" i="1" s="1"/>
  <c r="AQ1152" i="1"/>
  <c r="AZ1151" i="1"/>
  <c r="AY1151" i="1"/>
  <c r="AX1151" i="1"/>
  <c r="AW1151" i="1"/>
  <c r="AV1151" i="1"/>
  <c r="AU1151" i="1"/>
  <c r="AT1151" i="1"/>
  <c r="AS1151" i="1"/>
  <c r="AR1151" i="1" s="1"/>
  <c r="AQ1151" i="1"/>
  <c r="AZ1149" i="1"/>
  <c r="AY1149" i="1"/>
  <c r="AX1149" i="1"/>
  <c r="AW1149" i="1"/>
  <c r="AV1149" i="1"/>
  <c r="AU1149" i="1"/>
  <c r="AT1149" i="1"/>
  <c r="AS1149" i="1"/>
  <c r="AR1149" i="1" s="1"/>
  <c r="AQ1149" i="1"/>
  <c r="AZ1148" i="1"/>
  <c r="AY1148" i="1"/>
  <c r="AX1148" i="1"/>
  <c r="AW1148" i="1"/>
  <c r="AV1148" i="1"/>
  <c r="AU1148" i="1"/>
  <c r="AS1148" i="1"/>
  <c r="AR1148" i="1" s="1"/>
  <c r="AQ1148" i="1"/>
  <c r="AQ1137" i="1"/>
  <c r="AQ1131" i="1"/>
  <c r="AQ1128" i="1"/>
  <c r="AQ1127" i="1"/>
  <c r="AQ1125" i="1"/>
  <c r="AQ1124" i="1"/>
  <c r="AQ1122" i="1"/>
  <c r="AQ1121" i="1"/>
  <c r="AQ1119" i="1"/>
  <c r="AQ1118" i="1"/>
  <c r="AQ1116" i="1"/>
  <c r="AQ1115" i="1"/>
  <c r="AQ1113" i="1"/>
  <c r="AQ1112" i="1"/>
  <c r="AQ1110" i="1"/>
  <c r="AQ1109" i="1"/>
  <c r="AQ1104" i="1"/>
  <c r="AQ1103" i="1"/>
  <c r="AQ1101" i="1"/>
  <c r="AQ1100" i="1"/>
  <c r="AQ1098" i="1"/>
  <c r="AQ1097" i="1"/>
  <c r="AQ1095" i="1"/>
  <c r="AQ1094" i="1"/>
  <c r="AQ1092" i="1"/>
  <c r="AQ1091" i="1"/>
  <c r="AQ1089" i="1"/>
  <c r="AQ1088" i="1"/>
  <c r="AQ1086" i="1"/>
  <c r="AQ1085" i="1"/>
  <c r="AQ1083" i="1"/>
  <c r="AQ1082" i="1"/>
  <c r="AQ1077" i="1"/>
  <c r="AQ1076" i="1"/>
  <c r="AQ1059" i="1"/>
  <c r="AQ1058" i="1"/>
  <c r="AQ1056" i="1"/>
  <c r="AQ1055" i="1"/>
  <c r="AQ1053" i="1"/>
  <c r="AQ1052" i="1"/>
  <c r="AQ1050" i="1"/>
  <c r="AQ1049" i="1"/>
  <c r="AQ1047" i="1"/>
  <c r="AQ1046" i="1"/>
  <c r="AQ1044" i="1"/>
  <c r="AQ1043" i="1"/>
  <c r="AQ1041" i="1"/>
  <c r="AQ1040" i="1"/>
  <c r="AQ1038" i="1"/>
  <c r="AQ1037" i="1"/>
  <c r="AQ1035" i="1"/>
  <c r="AQ1034" i="1"/>
  <c r="AQ1032" i="1"/>
  <c r="AQ1031" i="1"/>
  <c r="AQ1029" i="1"/>
  <c r="AQ1028" i="1"/>
  <c r="AQ1026" i="1"/>
  <c r="AQ1025" i="1"/>
  <c r="AQ1023" i="1"/>
  <c r="AQ1022" i="1"/>
  <c r="AQ1020" i="1"/>
  <c r="AQ1019" i="1"/>
  <c r="AQ1011" i="1"/>
  <c r="AQ1010" i="1"/>
  <c r="AQ1008" i="1"/>
  <c r="AQ1007" i="1"/>
  <c r="AQ993" i="1"/>
  <c r="AQ992" i="1"/>
  <c r="AQ990" i="1"/>
  <c r="AQ989" i="1"/>
  <c r="AQ987" i="1"/>
  <c r="AQ986" i="1"/>
  <c r="AQ984" i="1"/>
  <c r="AQ983" i="1"/>
  <c r="AQ981" i="1"/>
  <c r="AQ980" i="1"/>
  <c r="AQ978" i="1"/>
  <c r="AQ977" i="1"/>
  <c r="AQ975" i="1"/>
  <c r="AQ974" i="1"/>
  <c r="AQ972" i="1"/>
  <c r="AQ971" i="1"/>
  <c r="AQ969" i="1"/>
  <c r="AQ968" i="1"/>
  <c r="AQ954" i="1"/>
  <c r="AQ953" i="1"/>
  <c r="AQ951" i="1"/>
  <c r="AQ950" i="1"/>
  <c r="AQ948" i="1"/>
  <c r="AQ947" i="1"/>
  <c r="AQ945" i="1"/>
  <c r="AQ944" i="1"/>
  <c r="AQ942" i="1"/>
  <c r="AQ941" i="1"/>
  <c r="AQ939" i="1"/>
  <c r="AQ938" i="1"/>
  <c r="AQ936" i="1"/>
  <c r="AQ935" i="1"/>
  <c r="AQ933" i="1"/>
  <c r="AQ932" i="1"/>
  <c r="AQ930" i="1"/>
  <c r="AQ929" i="1"/>
  <c r="AQ927" i="1"/>
  <c r="AQ926" i="1"/>
  <c r="AQ924" i="1"/>
  <c r="AQ923" i="1"/>
  <c r="AQ906" i="1"/>
  <c r="AQ905" i="1"/>
  <c r="AQ903" i="1"/>
  <c r="AQ902" i="1"/>
  <c r="AQ900" i="1"/>
  <c r="AQ899" i="1"/>
  <c r="AQ897" i="1"/>
  <c r="AQ896" i="1"/>
  <c r="AQ894" i="1"/>
  <c r="AQ893" i="1"/>
  <c r="AQ891" i="1"/>
  <c r="AQ890" i="1"/>
  <c r="AQ1107" i="1"/>
  <c r="AQ1106" i="1"/>
  <c r="AZ1131" i="1"/>
  <c r="AY1131" i="1"/>
  <c r="AX1131" i="1"/>
  <c r="AW1131" i="1"/>
  <c r="AV1131" i="1"/>
  <c r="AU1131" i="1"/>
  <c r="AT1131" i="1"/>
  <c r="AS1131" i="1"/>
  <c r="AR1131" i="1" s="1"/>
  <c r="AZ1130" i="1"/>
  <c r="AY1130" i="1"/>
  <c r="AX1130" i="1"/>
  <c r="AW1130" i="1"/>
  <c r="AV1130" i="1"/>
  <c r="AU1130" i="1"/>
  <c r="AT1130" i="1"/>
  <c r="AS1130" i="1"/>
  <c r="AR1130" i="1" s="1"/>
  <c r="AZ1128" i="1"/>
  <c r="AY1128" i="1"/>
  <c r="AX1128" i="1"/>
  <c r="AW1128" i="1"/>
  <c r="AV1128" i="1"/>
  <c r="AU1128" i="1"/>
  <c r="AT1128" i="1"/>
  <c r="AS1128" i="1"/>
  <c r="AR1128" i="1" s="1"/>
  <c r="AZ1127" i="1"/>
  <c r="AY1127" i="1"/>
  <c r="AX1127" i="1"/>
  <c r="AW1127" i="1"/>
  <c r="AV1127" i="1"/>
  <c r="AU1127" i="1"/>
  <c r="AT1127" i="1"/>
  <c r="AS1127" i="1"/>
  <c r="AR1127" i="1" s="1"/>
  <c r="AZ1125" i="1"/>
  <c r="AY1125" i="1"/>
  <c r="AX1125" i="1"/>
  <c r="AW1125" i="1"/>
  <c r="AV1125" i="1"/>
  <c r="AU1125" i="1"/>
  <c r="AT1125" i="1"/>
  <c r="AS1125" i="1"/>
  <c r="AR1125" i="1" s="1"/>
  <c r="AZ1124" i="1"/>
  <c r="AY1124" i="1"/>
  <c r="AX1124" i="1"/>
  <c r="AW1124" i="1"/>
  <c r="AV1124" i="1"/>
  <c r="AU1124" i="1"/>
  <c r="AT1124" i="1"/>
  <c r="AS1124" i="1"/>
  <c r="AR1124" i="1" s="1"/>
  <c r="AZ1122" i="1"/>
  <c r="AY1122" i="1"/>
  <c r="AX1122" i="1"/>
  <c r="AW1122" i="1"/>
  <c r="AV1122" i="1"/>
  <c r="AU1122" i="1"/>
  <c r="AT1122" i="1"/>
  <c r="AS1122" i="1"/>
  <c r="AR1122" i="1" s="1"/>
  <c r="AZ1121" i="1"/>
  <c r="AY1121" i="1"/>
  <c r="AX1121" i="1"/>
  <c r="AW1121" i="1"/>
  <c r="AV1121" i="1"/>
  <c r="AU1121" i="1"/>
  <c r="AT1121" i="1"/>
  <c r="AS1121" i="1"/>
  <c r="AR1121" i="1" s="1"/>
  <c r="AZ1119" i="1"/>
  <c r="AY1119" i="1"/>
  <c r="AX1119" i="1"/>
  <c r="AW1119" i="1"/>
  <c r="AV1119" i="1"/>
  <c r="AU1119" i="1"/>
  <c r="AT1119" i="1"/>
  <c r="AS1119" i="1"/>
  <c r="AR1119" i="1" s="1"/>
  <c r="AZ1118" i="1"/>
  <c r="AY1118" i="1"/>
  <c r="AX1118" i="1"/>
  <c r="AW1118" i="1"/>
  <c r="AV1118" i="1"/>
  <c r="AU1118" i="1"/>
  <c r="AT1118" i="1"/>
  <c r="AS1118" i="1"/>
  <c r="AR1118" i="1" s="1"/>
  <c r="AZ1116" i="1"/>
  <c r="AY1116" i="1"/>
  <c r="AX1116" i="1"/>
  <c r="AW1116" i="1"/>
  <c r="AV1116" i="1"/>
  <c r="AU1116" i="1"/>
  <c r="AT1116" i="1"/>
  <c r="AS1116" i="1"/>
  <c r="AR1116" i="1" s="1"/>
  <c r="AZ1115" i="1"/>
  <c r="AY1115" i="1"/>
  <c r="AX1115" i="1"/>
  <c r="AW1115" i="1"/>
  <c r="AV1115" i="1"/>
  <c r="AU1115" i="1"/>
  <c r="AT1115" i="1"/>
  <c r="AS1115" i="1"/>
  <c r="AR1115" i="1" s="1"/>
  <c r="AZ1113" i="1"/>
  <c r="AY1113" i="1"/>
  <c r="AX1113" i="1"/>
  <c r="AW1113" i="1"/>
  <c r="AV1113" i="1"/>
  <c r="AU1113" i="1"/>
  <c r="AT1113" i="1"/>
  <c r="AS1113" i="1"/>
  <c r="AR1113" i="1" s="1"/>
  <c r="AZ1112" i="1"/>
  <c r="AY1112" i="1"/>
  <c r="AX1112" i="1"/>
  <c r="AW1112" i="1"/>
  <c r="AV1112" i="1"/>
  <c r="AU1112" i="1"/>
  <c r="AT1112" i="1"/>
  <c r="AS1112" i="1"/>
  <c r="AR1112" i="1" s="1"/>
  <c r="AZ1110" i="1"/>
  <c r="AY1110" i="1"/>
  <c r="AX1110" i="1"/>
  <c r="AW1110" i="1"/>
  <c r="AV1110" i="1"/>
  <c r="AU1110" i="1"/>
  <c r="AT1110" i="1"/>
  <c r="AS1110" i="1"/>
  <c r="AR1110" i="1" s="1"/>
  <c r="AZ1109" i="1"/>
  <c r="AY1109" i="1"/>
  <c r="AX1109" i="1"/>
  <c r="AW1109" i="1"/>
  <c r="AV1109" i="1"/>
  <c r="AU1109" i="1"/>
  <c r="AT1109" i="1"/>
  <c r="AS1109" i="1"/>
  <c r="AR1109" i="1" s="1"/>
  <c r="AZ1107" i="1"/>
  <c r="AY1107" i="1"/>
  <c r="AX1107" i="1"/>
  <c r="AW1107" i="1"/>
  <c r="AV1107" i="1"/>
  <c r="AU1107" i="1"/>
  <c r="AT1107" i="1"/>
  <c r="AS1107" i="1"/>
  <c r="AR1107" i="1" s="1"/>
  <c r="AZ1106" i="1"/>
  <c r="AY1106" i="1"/>
  <c r="AX1106" i="1"/>
  <c r="AW1106" i="1"/>
  <c r="AV1106" i="1"/>
  <c r="AU1106" i="1"/>
  <c r="AT1106" i="1"/>
  <c r="AS1106" i="1"/>
  <c r="AR1106" i="1" s="1"/>
  <c r="AZ1104" i="1"/>
  <c r="AY1104" i="1"/>
  <c r="AX1104" i="1"/>
  <c r="AW1104" i="1"/>
  <c r="AV1104" i="1"/>
  <c r="AU1104" i="1"/>
  <c r="AT1104" i="1"/>
  <c r="AS1104" i="1"/>
  <c r="AR1104" i="1" s="1"/>
  <c r="AZ1103" i="1"/>
  <c r="AY1103" i="1"/>
  <c r="AX1103" i="1"/>
  <c r="AW1103" i="1"/>
  <c r="AV1103" i="1"/>
  <c r="AU1103" i="1"/>
  <c r="AT1103" i="1"/>
  <c r="AS1103" i="1"/>
  <c r="AR1103" i="1" s="1"/>
  <c r="AZ1101" i="1"/>
  <c r="AY1101" i="1"/>
  <c r="AX1101" i="1"/>
  <c r="AW1101" i="1"/>
  <c r="AV1101" i="1"/>
  <c r="AU1101" i="1"/>
  <c r="AT1101" i="1"/>
  <c r="AS1101" i="1"/>
  <c r="AR1101" i="1" s="1"/>
  <c r="AZ1100" i="1"/>
  <c r="AY1100" i="1"/>
  <c r="AX1100" i="1"/>
  <c r="AW1100" i="1"/>
  <c r="AV1100" i="1"/>
  <c r="AU1100" i="1"/>
  <c r="AT1100" i="1"/>
  <c r="AS1100" i="1"/>
  <c r="AR1100" i="1" s="1"/>
  <c r="AZ1098" i="1"/>
  <c r="AY1098" i="1"/>
  <c r="AX1098" i="1"/>
  <c r="AW1098" i="1"/>
  <c r="AV1098" i="1"/>
  <c r="AU1098" i="1"/>
  <c r="AT1098" i="1"/>
  <c r="AS1098" i="1"/>
  <c r="AR1098" i="1" s="1"/>
  <c r="AZ1097" i="1"/>
  <c r="AY1097" i="1"/>
  <c r="AX1097" i="1"/>
  <c r="AW1097" i="1"/>
  <c r="AV1097" i="1"/>
  <c r="AU1097" i="1"/>
  <c r="AT1097" i="1"/>
  <c r="AS1097" i="1"/>
  <c r="AR1097" i="1" s="1"/>
  <c r="AZ1095" i="1"/>
  <c r="AY1095" i="1"/>
  <c r="AX1095" i="1"/>
  <c r="AW1095" i="1"/>
  <c r="AV1095" i="1"/>
  <c r="AU1095" i="1"/>
  <c r="AT1095" i="1"/>
  <c r="AS1095" i="1"/>
  <c r="AR1095" i="1" s="1"/>
  <c r="AZ1094" i="1"/>
  <c r="AY1094" i="1"/>
  <c r="AX1094" i="1"/>
  <c r="AW1094" i="1"/>
  <c r="AV1094" i="1"/>
  <c r="AU1094" i="1"/>
  <c r="AT1094" i="1"/>
  <c r="AS1094" i="1"/>
  <c r="AR1094" i="1" s="1"/>
  <c r="AZ1092" i="1"/>
  <c r="AY1092" i="1"/>
  <c r="AX1092" i="1"/>
  <c r="AW1092" i="1"/>
  <c r="AV1092" i="1"/>
  <c r="AU1092" i="1"/>
  <c r="AT1092" i="1"/>
  <c r="AS1092" i="1"/>
  <c r="AR1092" i="1" s="1"/>
  <c r="AZ1091" i="1"/>
  <c r="AY1091" i="1"/>
  <c r="AX1091" i="1"/>
  <c r="AW1091" i="1"/>
  <c r="AV1091" i="1"/>
  <c r="AU1091" i="1"/>
  <c r="AT1091" i="1"/>
  <c r="AS1091" i="1"/>
  <c r="AR1091" i="1" s="1"/>
  <c r="AZ1089" i="1"/>
  <c r="AY1089" i="1"/>
  <c r="AX1089" i="1"/>
  <c r="AW1089" i="1"/>
  <c r="AV1089" i="1"/>
  <c r="AU1089" i="1"/>
  <c r="AT1089" i="1"/>
  <c r="AS1089" i="1"/>
  <c r="AR1089" i="1" s="1"/>
  <c r="AZ1088" i="1"/>
  <c r="AY1088" i="1"/>
  <c r="AX1088" i="1"/>
  <c r="AW1088" i="1"/>
  <c r="AV1088" i="1"/>
  <c r="AU1088" i="1"/>
  <c r="AT1088" i="1"/>
  <c r="AS1088" i="1"/>
  <c r="AR1088" i="1" s="1"/>
  <c r="AZ1086" i="1"/>
  <c r="AY1086" i="1"/>
  <c r="AX1086" i="1"/>
  <c r="AW1086" i="1"/>
  <c r="AV1086" i="1"/>
  <c r="AU1086" i="1"/>
  <c r="AT1086" i="1"/>
  <c r="AS1086" i="1"/>
  <c r="AR1086" i="1" s="1"/>
  <c r="AZ1085" i="1"/>
  <c r="AY1085" i="1"/>
  <c r="AX1085" i="1"/>
  <c r="AW1085" i="1"/>
  <c r="AV1085" i="1"/>
  <c r="AU1085" i="1"/>
  <c r="AT1085" i="1"/>
  <c r="AS1085" i="1"/>
  <c r="AR1085" i="1" s="1"/>
  <c r="AZ1083" i="1"/>
  <c r="AY1083" i="1"/>
  <c r="AX1083" i="1"/>
  <c r="AW1083" i="1"/>
  <c r="AV1083" i="1"/>
  <c r="AU1083" i="1"/>
  <c r="AT1083" i="1"/>
  <c r="AS1083" i="1"/>
  <c r="AR1083" i="1" s="1"/>
  <c r="AZ1082" i="1"/>
  <c r="AY1082" i="1"/>
  <c r="AX1082" i="1"/>
  <c r="AW1082" i="1"/>
  <c r="AV1082" i="1"/>
  <c r="AU1082" i="1"/>
  <c r="AT1082" i="1"/>
  <c r="AS1082" i="1"/>
  <c r="AR1082" i="1" s="1"/>
  <c r="AZ1080" i="1"/>
  <c r="AY1080" i="1"/>
  <c r="AX1080" i="1"/>
  <c r="AW1080" i="1"/>
  <c r="AV1080" i="1"/>
  <c r="AU1080" i="1"/>
  <c r="AT1080" i="1"/>
  <c r="AS1080" i="1"/>
  <c r="AR1080" i="1" s="1"/>
  <c r="AZ1079" i="1"/>
  <c r="AY1079" i="1"/>
  <c r="AX1079" i="1"/>
  <c r="AW1079" i="1"/>
  <c r="AV1079" i="1"/>
  <c r="AU1079" i="1"/>
  <c r="AT1079" i="1"/>
  <c r="AS1079" i="1"/>
  <c r="AR1079" i="1" s="1"/>
  <c r="AZ1077" i="1"/>
  <c r="AY1077" i="1"/>
  <c r="AX1077" i="1"/>
  <c r="AW1077" i="1"/>
  <c r="AV1077" i="1"/>
  <c r="AU1077" i="1"/>
  <c r="AT1077" i="1"/>
  <c r="AS1077" i="1"/>
  <c r="AR1077" i="1" s="1"/>
  <c r="AZ1076" i="1"/>
  <c r="AY1076" i="1"/>
  <c r="AX1076" i="1"/>
  <c r="AW1076" i="1"/>
  <c r="AV1076" i="1"/>
  <c r="AU1076" i="1"/>
  <c r="AT1076" i="1"/>
  <c r="AS1076" i="1"/>
  <c r="AR1076" i="1" s="1"/>
  <c r="AQ1065" i="1"/>
  <c r="AZ1059" i="1"/>
  <c r="AY1059" i="1"/>
  <c r="AX1059" i="1"/>
  <c r="AW1059" i="1"/>
  <c r="AV1059" i="1"/>
  <c r="AU1059" i="1"/>
  <c r="AT1059" i="1"/>
  <c r="AS1059" i="1"/>
  <c r="AR1059" i="1" s="1"/>
  <c r="AZ1058" i="1"/>
  <c r="AY1058" i="1"/>
  <c r="AX1058" i="1"/>
  <c r="AW1058" i="1"/>
  <c r="AV1058" i="1"/>
  <c r="AU1058" i="1"/>
  <c r="AT1058" i="1"/>
  <c r="AS1058" i="1"/>
  <c r="AR1058" i="1" s="1"/>
  <c r="AZ1056" i="1"/>
  <c r="AY1056" i="1"/>
  <c r="AX1056" i="1"/>
  <c r="AW1056" i="1"/>
  <c r="AV1056" i="1"/>
  <c r="AU1056" i="1"/>
  <c r="AT1056" i="1"/>
  <c r="AS1056" i="1"/>
  <c r="AR1056" i="1" s="1"/>
  <c r="AZ1055" i="1"/>
  <c r="AY1055" i="1"/>
  <c r="AX1055" i="1"/>
  <c r="AW1055" i="1"/>
  <c r="AV1055" i="1"/>
  <c r="AU1055" i="1"/>
  <c r="AT1055" i="1"/>
  <c r="AS1055" i="1"/>
  <c r="AR1055" i="1" s="1"/>
  <c r="AZ1053" i="1"/>
  <c r="AY1053" i="1"/>
  <c r="AX1053" i="1"/>
  <c r="AW1053" i="1"/>
  <c r="AV1053" i="1"/>
  <c r="AU1053" i="1"/>
  <c r="AT1053" i="1"/>
  <c r="AS1053" i="1"/>
  <c r="AZ1052" i="1"/>
  <c r="AY1052" i="1"/>
  <c r="AX1052" i="1"/>
  <c r="AW1052" i="1"/>
  <c r="AV1052" i="1"/>
  <c r="AU1052" i="1"/>
  <c r="AT1052" i="1"/>
  <c r="AS1052" i="1"/>
  <c r="AR1052" i="1" s="1"/>
  <c r="AZ1050" i="1"/>
  <c r="AY1050" i="1"/>
  <c r="AX1050" i="1"/>
  <c r="AW1050" i="1"/>
  <c r="AV1050" i="1"/>
  <c r="AU1050" i="1"/>
  <c r="AT1050" i="1"/>
  <c r="AS1050" i="1"/>
  <c r="AR1050" i="1" s="1"/>
  <c r="AZ1049" i="1"/>
  <c r="AY1049" i="1"/>
  <c r="AX1049" i="1"/>
  <c r="AW1049" i="1"/>
  <c r="AV1049" i="1"/>
  <c r="AU1049" i="1"/>
  <c r="AT1049" i="1"/>
  <c r="AS1049" i="1"/>
  <c r="AR1049" i="1" s="1"/>
  <c r="AZ1047" i="1"/>
  <c r="AY1047" i="1"/>
  <c r="AX1047" i="1"/>
  <c r="AW1047" i="1"/>
  <c r="AV1047" i="1"/>
  <c r="AU1047" i="1"/>
  <c r="AT1047" i="1"/>
  <c r="AS1047" i="1"/>
  <c r="AR1047" i="1" s="1"/>
  <c r="AZ1046" i="1"/>
  <c r="AY1046" i="1"/>
  <c r="AX1046" i="1"/>
  <c r="AW1046" i="1"/>
  <c r="AV1046" i="1"/>
  <c r="AU1046" i="1"/>
  <c r="AT1046" i="1"/>
  <c r="AS1046" i="1"/>
  <c r="AR1046" i="1" s="1"/>
  <c r="AZ1044" i="1"/>
  <c r="AY1044" i="1"/>
  <c r="AX1044" i="1"/>
  <c r="AW1044" i="1"/>
  <c r="AV1044" i="1"/>
  <c r="AU1044" i="1"/>
  <c r="AT1044" i="1"/>
  <c r="AS1044" i="1"/>
  <c r="AR1044" i="1" s="1"/>
  <c r="AZ1043" i="1"/>
  <c r="AY1043" i="1"/>
  <c r="AX1043" i="1"/>
  <c r="AW1043" i="1"/>
  <c r="AV1043" i="1"/>
  <c r="AU1043" i="1"/>
  <c r="AT1043" i="1"/>
  <c r="AS1043" i="1"/>
  <c r="AR1043" i="1" s="1"/>
  <c r="AZ1041" i="1"/>
  <c r="AY1041" i="1"/>
  <c r="AX1041" i="1"/>
  <c r="AW1041" i="1"/>
  <c r="AV1041" i="1"/>
  <c r="AU1041" i="1"/>
  <c r="AT1041" i="1"/>
  <c r="AS1041" i="1"/>
  <c r="AR1041" i="1" s="1"/>
  <c r="AZ1040" i="1"/>
  <c r="AY1040" i="1"/>
  <c r="AX1040" i="1"/>
  <c r="AW1040" i="1"/>
  <c r="AV1040" i="1"/>
  <c r="AU1040" i="1"/>
  <c r="AT1040" i="1"/>
  <c r="AS1040" i="1"/>
  <c r="AR1040" i="1" s="1"/>
  <c r="AZ1038" i="1"/>
  <c r="AY1038" i="1"/>
  <c r="AX1038" i="1"/>
  <c r="AW1038" i="1"/>
  <c r="AV1038" i="1"/>
  <c r="AU1038" i="1"/>
  <c r="AT1038" i="1"/>
  <c r="AS1038" i="1"/>
  <c r="AR1038" i="1" s="1"/>
  <c r="AZ1037" i="1"/>
  <c r="AY1037" i="1"/>
  <c r="AX1037" i="1"/>
  <c r="AW1037" i="1"/>
  <c r="AV1037" i="1"/>
  <c r="AU1037" i="1"/>
  <c r="AT1037" i="1"/>
  <c r="AS1037" i="1"/>
  <c r="AR1037" i="1" s="1"/>
  <c r="AZ1035" i="1"/>
  <c r="AY1035" i="1"/>
  <c r="AX1035" i="1"/>
  <c r="AW1035" i="1"/>
  <c r="AV1035" i="1"/>
  <c r="AU1035" i="1"/>
  <c r="AT1035" i="1"/>
  <c r="AS1035" i="1"/>
  <c r="AR1035" i="1" s="1"/>
  <c r="AZ1034" i="1"/>
  <c r="AY1034" i="1"/>
  <c r="AX1034" i="1"/>
  <c r="AW1034" i="1"/>
  <c r="AV1034" i="1"/>
  <c r="AU1034" i="1"/>
  <c r="AT1034" i="1"/>
  <c r="AS1034" i="1"/>
  <c r="AR1034" i="1" s="1"/>
  <c r="AZ1032" i="1"/>
  <c r="AY1032" i="1"/>
  <c r="AX1032" i="1"/>
  <c r="AW1032" i="1"/>
  <c r="AV1032" i="1"/>
  <c r="AU1032" i="1"/>
  <c r="AT1032" i="1"/>
  <c r="AS1032" i="1"/>
  <c r="AR1032" i="1" s="1"/>
  <c r="AZ1031" i="1"/>
  <c r="AY1031" i="1"/>
  <c r="AX1031" i="1"/>
  <c r="AW1031" i="1"/>
  <c r="AV1031" i="1"/>
  <c r="AU1031" i="1"/>
  <c r="AT1031" i="1"/>
  <c r="AS1031" i="1"/>
  <c r="AR1031" i="1" s="1"/>
  <c r="AZ1029" i="1"/>
  <c r="AY1029" i="1"/>
  <c r="AX1029" i="1"/>
  <c r="AW1029" i="1"/>
  <c r="AV1029" i="1"/>
  <c r="AU1029" i="1"/>
  <c r="AT1029" i="1"/>
  <c r="AS1029" i="1"/>
  <c r="AR1029" i="1" s="1"/>
  <c r="AZ1028" i="1"/>
  <c r="AY1028" i="1"/>
  <c r="AX1028" i="1"/>
  <c r="AW1028" i="1"/>
  <c r="AV1028" i="1"/>
  <c r="AU1028" i="1"/>
  <c r="AT1028" i="1"/>
  <c r="AS1028" i="1"/>
  <c r="AR1028" i="1" s="1"/>
  <c r="AZ1026" i="1"/>
  <c r="AY1026" i="1"/>
  <c r="AX1026" i="1"/>
  <c r="AW1026" i="1"/>
  <c r="AV1026" i="1"/>
  <c r="AU1026" i="1"/>
  <c r="AT1026" i="1"/>
  <c r="AS1026" i="1"/>
  <c r="AR1026" i="1" s="1"/>
  <c r="AZ1025" i="1"/>
  <c r="AY1025" i="1"/>
  <c r="AX1025" i="1"/>
  <c r="AW1025" i="1"/>
  <c r="AV1025" i="1"/>
  <c r="AU1025" i="1"/>
  <c r="AT1025" i="1"/>
  <c r="AS1025" i="1"/>
  <c r="AR1025" i="1" s="1"/>
  <c r="AZ1023" i="1"/>
  <c r="AY1023" i="1"/>
  <c r="AX1023" i="1"/>
  <c r="AW1023" i="1"/>
  <c r="AV1023" i="1"/>
  <c r="AU1023" i="1"/>
  <c r="AT1023" i="1"/>
  <c r="AS1023" i="1"/>
  <c r="AR1023" i="1" s="1"/>
  <c r="AZ1022" i="1"/>
  <c r="AY1022" i="1"/>
  <c r="AX1022" i="1"/>
  <c r="AW1022" i="1"/>
  <c r="AV1022" i="1"/>
  <c r="AU1022" i="1"/>
  <c r="AT1022" i="1"/>
  <c r="AS1022" i="1"/>
  <c r="AR1022" i="1" s="1"/>
  <c r="AZ1020" i="1"/>
  <c r="AY1020" i="1"/>
  <c r="AX1020" i="1"/>
  <c r="AW1020" i="1"/>
  <c r="AV1020" i="1"/>
  <c r="AU1020" i="1"/>
  <c r="AT1020" i="1"/>
  <c r="AS1020" i="1"/>
  <c r="AR1020" i="1" s="1"/>
  <c r="AZ1019" i="1"/>
  <c r="AY1019" i="1"/>
  <c r="AX1019" i="1"/>
  <c r="AW1019" i="1"/>
  <c r="AV1019" i="1"/>
  <c r="AU1019" i="1"/>
  <c r="AT1019" i="1"/>
  <c r="AS1019" i="1"/>
  <c r="AR1019" i="1" s="1"/>
  <c r="AZ1017" i="1"/>
  <c r="AY1017" i="1"/>
  <c r="AX1017" i="1"/>
  <c r="AW1017" i="1"/>
  <c r="AV1017" i="1"/>
  <c r="AU1017" i="1"/>
  <c r="AT1017" i="1"/>
  <c r="AS1017" i="1"/>
  <c r="AR1017" i="1" s="1"/>
  <c r="AZ1016" i="1"/>
  <c r="AY1016" i="1"/>
  <c r="AX1016" i="1"/>
  <c r="AW1016" i="1"/>
  <c r="AV1016" i="1"/>
  <c r="AU1016" i="1"/>
  <c r="AT1016" i="1"/>
  <c r="AS1016" i="1"/>
  <c r="AR1016" i="1" s="1"/>
  <c r="AZ1014" i="1"/>
  <c r="AY1014" i="1"/>
  <c r="AX1014" i="1"/>
  <c r="AW1014" i="1"/>
  <c r="AV1014" i="1"/>
  <c r="AU1014" i="1"/>
  <c r="AT1014" i="1"/>
  <c r="AS1014" i="1"/>
  <c r="AR1014" i="1" s="1"/>
  <c r="AZ1013" i="1"/>
  <c r="AY1013" i="1"/>
  <c r="AX1013" i="1"/>
  <c r="AW1013" i="1"/>
  <c r="AV1013" i="1"/>
  <c r="AU1013" i="1"/>
  <c r="AT1013" i="1"/>
  <c r="AS1013" i="1"/>
  <c r="AR1013" i="1" s="1"/>
  <c r="AZ1011" i="1"/>
  <c r="AY1011" i="1"/>
  <c r="AX1011" i="1"/>
  <c r="AW1011" i="1"/>
  <c r="AV1011" i="1"/>
  <c r="AU1011" i="1"/>
  <c r="AT1011" i="1"/>
  <c r="AS1011" i="1"/>
  <c r="AR1011" i="1" s="1"/>
  <c r="AZ1010" i="1"/>
  <c r="AY1010" i="1"/>
  <c r="AX1010" i="1"/>
  <c r="AW1010" i="1"/>
  <c r="AV1010" i="1"/>
  <c r="AU1010" i="1"/>
  <c r="AT1010" i="1"/>
  <c r="AS1010" i="1"/>
  <c r="AR1010" i="1" s="1"/>
  <c r="AZ1008" i="1"/>
  <c r="AY1008" i="1"/>
  <c r="AX1008" i="1"/>
  <c r="AW1008" i="1"/>
  <c r="AV1008" i="1"/>
  <c r="AU1008" i="1"/>
  <c r="AT1008" i="1"/>
  <c r="AS1008" i="1"/>
  <c r="AR1008" i="1" s="1"/>
  <c r="AZ1007" i="1"/>
  <c r="AY1007" i="1"/>
  <c r="AX1007" i="1"/>
  <c r="AW1007" i="1"/>
  <c r="AV1007" i="1"/>
  <c r="AU1007" i="1"/>
  <c r="AT1007" i="1"/>
  <c r="AS1007" i="1"/>
  <c r="AR1007" i="1" s="1"/>
  <c r="AQ999" i="1"/>
  <c r="AQ964" i="1"/>
  <c r="AZ993" i="1"/>
  <c r="AY993" i="1"/>
  <c r="AX993" i="1"/>
  <c r="AW993" i="1"/>
  <c r="AV993" i="1"/>
  <c r="AU993" i="1"/>
  <c r="AT993" i="1"/>
  <c r="AS993" i="1"/>
  <c r="AR993" i="1" s="1"/>
  <c r="AZ992" i="1"/>
  <c r="AY992" i="1"/>
  <c r="AX992" i="1"/>
  <c r="AW992" i="1"/>
  <c r="AV992" i="1"/>
  <c r="AU992" i="1"/>
  <c r="AT992" i="1"/>
  <c r="AS992" i="1"/>
  <c r="AR992" i="1" s="1"/>
  <c r="AZ990" i="1"/>
  <c r="AY990" i="1"/>
  <c r="AX990" i="1"/>
  <c r="AW990" i="1"/>
  <c r="AV990" i="1"/>
  <c r="AU990" i="1"/>
  <c r="AT990" i="1"/>
  <c r="AS990" i="1"/>
  <c r="AR990" i="1" s="1"/>
  <c r="AZ989" i="1"/>
  <c r="AY989" i="1"/>
  <c r="AX989" i="1"/>
  <c r="AW989" i="1"/>
  <c r="AV989" i="1"/>
  <c r="AU989" i="1"/>
  <c r="AT989" i="1"/>
  <c r="AS989" i="1"/>
  <c r="AR989" i="1" s="1"/>
  <c r="AZ987" i="1"/>
  <c r="AY987" i="1"/>
  <c r="AX987" i="1"/>
  <c r="AW987" i="1"/>
  <c r="AV987" i="1"/>
  <c r="AU987" i="1"/>
  <c r="AT987" i="1"/>
  <c r="AS987" i="1"/>
  <c r="AR987" i="1" s="1"/>
  <c r="AZ986" i="1"/>
  <c r="AY986" i="1"/>
  <c r="AX986" i="1"/>
  <c r="AW986" i="1"/>
  <c r="AV986" i="1"/>
  <c r="AU986" i="1"/>
  <c r="AT986" i="1"/>
  <c r="AS986" i="1"/>
  <c r="AR986" i="1" s="1"/>
  <c r="AZ984" i="1"/>
  <c r="AY984" i="1"/>
  <c r="AX984" i="1"/>
  <c r="AW984" i="1"/>
  <c r="AV984" i="1"/>
  <c r="AU984" i="1"/>
  <c r="AT984" i="1"/>
  <c r="AS984" i="1"/>
  <c r="AR984" i="1" s="1"/>
  <c r="AZ983" i="1"/>
  <c r="AY983" i="1"/>
  <c r="AX983" i="1"/>
  <c r="AW983" i="1"/>
  <c r="AV983" i="1"/>
  <c r="AU983" i="1"/>
  <c r="AT983" i="1"/>
  <c r="AS983" i="1"/>
  <c r="AZ981" i="1"/>
  <c r="AY981" i="1"/>
  <c r="AX981" i="1"/>
  <c r="AW981" i="1"/>
  <c r="AV981" i="1"/>
  <c r="AU981" i="1"/>
  <c r="AT981" i="1"/>
  <c r="AS981" i="1"/>
  <c r="AR981" i="1" s="1"/>
  <c r="AZ980" i="1"/>
  <c r="AY980" i="1"/>
  <c r="AX980" i="1"/>
  <c r="AW980" i="1"/>
  <c r="AV980" i="1"/>
  <c r="AU980" i="1"/>
  <c r="AT980" i="1"/>
  <c r="AS980" i="1"/>
  <c r="AR980" i="1" s="1"/>
  <c r="AZ978" i="1"/>
  <c r="AY978" i="1"/>
  <c r="AX978" i="1"/>
  <c r="AW978" i="1"/>
  <c r="AV978" i="1"/>
  <c r="AU978" i="1"/>
  <c r="AT978" i="1"/>
  <c r="AS978" i="1"/>
  <c r="AR978" i="1" s="1"/>
  <c r="AZ977" i="1"/>
  <c r="AY977" i="1"/>
  <c r="AX977" i="1"/>
  <c r="AW977" i="1"/>
  <c r="AV977" i="1"/>
  <c r="AU977" i="1"/>
  <c r="AT977" i="1"/>
  <c r="AS977" i="1"/>
  <c r="AZ975" i="1"/>
  <c r="AY975" i="1"/>
  <c r="AX975" i="1"/>
  <c r="AW975" i="1"/>
  <c r="AV975" i="1"/>
  <c r="AU975" i="1"/>
  <c r="AT975" i="1"/>
  <c r="AS975" i="1"/>
  <c r="AR975" i="1" s="1"/>
  <c r="AZ974" i="1"/>
  <c r="AY974" i="1"/>
  <c r="AX974" i="1"/>
  <c r="AW974" i="1"/>
  <c r="AV974" i="1"/>
  <c r="AU974" i="1"/>
  <c r="AT974" i="1"/>
  <c r="AS974" i="1"/>
  <c r="AR974" i="1" s="1"/>
  <c r="AZ972" i="1"/>
  <c r="AY972" i="1"/>
  <c r="AX972" i="1"/>
  <c r="AW972" i="1"/>
  <c r="AV972" i="1"/>
  <c r="AU972" i="1"/>
  <c r="AT972" i="1"/>
  <c r="AS972" i="1"/>
  <c r="AR972" i="1" s="1"/>
  <c r="AZ971" i="1"/>
  <c r="AY971" i="1"/>
  <c r="AX971" i="1"/>
  <c r="AW971" i="1"/>
  <c r="AV971" i="1"/>
  <c r="AU971" i="1"/>
  <c r="AT971" i="1"/>
  <c r="AS971" i="1"/>
  <c r="AR971" i="1" s="1"/>
  <c r="AZ969" i="1"/>
  <c r="AY969" i="1"/>
  <c r="AX969" i="1"/>
  <c r="AW969" i="1"/>
  <c r="AV969" i="1"/>
  <c r="AU969" i="1"/>
  <c r="AT969" i="1"/>
  <c r="AS969" i="1"/>
  <c r="AR969" i="1" s="1"/>
  <c r="AZ968" i="1"/>
  <c r="AY968" i="1"/>
  <c r="AX968" i="1"/>
  <c r="AW968" i="1"/>
  <c r="AV968" i="1"/>
  <c r="AU968" i="1"/>
  <c r="AT968" i="1"/>
  <c r="AR968" i="1"/>
  <c r="AQ960" i="1"/>
  <c r="AQ886" i="1"/>
  <c r="BC882" i="1" s="1"/>
  <c r="AQ919" i="1"/>
  <c r="AX915" i="1" s="1"/>
  <c r="AW923" i="1"/>
  <c r="AZ954" i="1"/>
  <c r="AY954" i="1"/>
  <c r="AX954" i="1"/>
  <c r="AW954" i="1"/>
  <c r="AV954" i="1"/>
  <c r="AU954" i="1"/>
  <c r="AT954" i="1"/>
  <c r="AR954" i="1"/>
  <c r="AZ953" i="1"/>
  <c r="AY953" i="1"/>
  <c r="AX953" i="1"/>
  <c r="AW953" i="1"/>
  <c r="AV953" i="1"/>
  <c r="AU953" i="1"/>
  <c r="AT953" i="1"/>
  <c r="AS953" i="1"/>
  <c r="AR953" i="1" s="1"/>
  <c r="AZ951" i="1"/>
  <c r="AY951" i="1"/>
  <c r="AX951" i="1"/>
  <c r="AW951" i="1"/>
  <c r="AV951" i="1"/>
  <c r="AU951" i="1"/>
  <c r="AT951" i="1"/>
  <c r="AS951" i="1"/>
  <c r="AR951" i="1" s="1"/>
  <c r="AZ950" i="1"/>
  <c r="AY950" i="1"/>
  <c r="AX950" i="1"/>
  <c r="AW950" i="1"/>
  <c r="AV950" i="1"/>
  <c r="AU950" i="1"/>
  <c r="AT950" i="1"/>
  <c r="AS950" i="1"/>
  <c r="AR950" i="1" s="1"/>
  <c r="AZ948" i="1"/>
  <c r="AY948" i="1"/>
  <c r="AX948" i="1"/>
  <c r="AW948" i="1"/>
  <c r="AV948" i="1"/>
  <c r="AU948" i="1"/>
  <c r="AT948" i="1"/>
  <c r="AS948" i="1"/>
  <c r="AR948" i="1" s="1"/>
  <c r="AZ947" i="1"/>
  <c r="AY947" i="1"/>
  <c r="AX947" i="1"/>
  <c r="AW947" i="1"/>
  <c r="AV947" i="1"/>
  <c r="AU947" i="1"/>
  <c r="AT947" i="1"/>
  <c r="AS947" i="1"/>
  <c r="AR947" i="1" s="1"/>
  <c r="AZ945" i="1"/>
  <c r="AY945" i="1"/>
  <c r="AX945" i="1"/>
  <c r="AW945" i="1"/>
  <c r="AV945" i="1"/>
  <c r="AU945" i="1"/>
  <c r="AT945" i="1"/>
  <c r="AS945" i="1"/>
  <c r="AR945" i="1" s="1"/>
  <c r="AZ944" i="1"/>
  <c r="AY944" i="1"/>
  <c r="AX944" i="1"/>
  <c r="AW944" i="1"/>
  <c r="AV944" i="1"/>
  <c r="AU944" i="1"/>
  <c r="AT944" i="1"/>
  <c r="AS944" i="1"/>
  <c r="AR944" i="1" s="1"/>
  <c r="AZ942" i="1"/>
  <c r="AY942" i="1"/>
  <c r="AX942" i="1"/>
  <c r="AW942" i="1"/>
  <c r="AV942" i="1"/>
  <c r="AU942" i="1"/>
  <c r="AT942" i="1"/>
  <c r="AS942" i="1"/>
  <c r="AR942" i="1" s="1"/>
  <c r="AZ941" i="1"/>
  <c r="AY941" i="1"/>
  <c r="AX941" i="1"/>
  <c r="AW941" i="1"/>
  <c r="AV941" i="1"/>
  <c r="AU941" i="1"/>
  <c r="AT941" i="1"/>
  <c r="AS941" i="1"/>
  <c r="AR941" i="1" s="1"/>
  <c r="AW930" i="1"/>
  <c r="AZ924" i="1"/>
  <c r="AZ939" i="1"/>
  <c r="AY939" i="1"/>
  <c r="AX939" i="1"/>
  <c r="AW939" i="1"/>
  <c r="AV939" i="1"/>
  <c r="AU939" i="1"/>
  <c r="AT939" i="1"/>
  <c r="AS939" i="1"/>
  <c r="AR939" i="1" s="1"/>
  <c r="AZ938" i="1"/>
  <c r="AY938" i="1"/>
  <c r="AX938" i="1"/>
  <c r="AW938" i="1"/>
  <c r="AV938" i="1"/>
  <c r="AU938" i="1"/>
  <c r="AT938" i="1"/>
  <c r="AS938" i="1"/>
  <c r="AR938" i="1" s="1"/>
  <c r="AZ936" i="1"/>
  <c r="AY936" i="1"/>
  <c r="AX936" i="1"/>
  <c r="AW936" i="1"/>
  <c r="AV936" i="1"/>
  <c r="AU936" i="1"/>
  <c r="AT936" i="1"/>
  <c r="AS936" i="1"/>
  <c r="AR936" i="1" s="1"/>
  <c r="AZ935" i="1"/>
  <c r="AY935" i="1"/>
  <c r="AX935" i="1"/>
  <c r="AW935" i="1"/>
  <c r="AV935" i="1"/>
  <c r="AU935" i="1"/>
  <c r="AT935" i="1"/>
  <c r="AS935" i="1"/>
  <c r="AR935" i="1" s="1"/>
  <c r="AZ933" i="1"/>
  <c r="AY933" i="1"/>
  <c r="AX933" i="1"/>
  <c r="AW933" i="1"/>
  <c r="AV933" i="1"/>
  <c r="AU933" i="1"/>
  <c r="AT933" i="1"/>
  <c r="AS933" i="1"/>
  <c r="AR933" i="1" s="1"/>
  <c r="AZ932" i="1"/>
  <c r="AY932" i="1"/>
  <c r="AX932" i="1"/>
  <c r="AW932" i="1"/>
  <c r="AV932" i="1"/>
  <c r="AU932" i="1"/>
  <c r="AT932" i="1"/>
  <c r="AS932" i="1"/>
  <c r="AR932" i="1" s="1"/>
  <c r="AZ930" i="1"/>
  <c r="AY930" i="1"/>
  <c r="AX930" i="1"/>
  <c r="AV930" i="1"/>
  <c r="AU930" i="1"/>
  <c r="AT930" i="1"/>
  <c r="AS930" i="1"/>
  <c r="AR930" i="1" s="1"/>
  <c r="AZ929" i="1"/>
  <c r="AY929" i="1"/>
  <c r="AX929" i="1"/>
  <c r="AW929" i="1"/>
  <c r="AV929" i="1"/>
  <c r="AU929" i="1"/>
  <c r="AT929" i="1"/>
  <c r="AS929" i="1"/>
  <c r="AR929" i="1" s="1"/>
  <c r="AZ927" i="1"/>
  <c r="AY927" i="1"/>
  <c r="AX927" i="1"/>
  <c r="AW927" i="1"/>
  <c r="AV927" i="1"/>
  <c r="AU927" i="1"/>
  <c r="AT927" i="1"/>
  <c r="AS927" i="1"/>
  <c r="AR927" i="1" s="1"/>
  <c r="AZ926" i="1"/>
  <c r="AY926" i="1"/>
  <c r="AX926" i="1"/>
  <c r="AW926" i="1"/>
  <c r="AV926" i="1"/>
  <c r="AU926" i="1"/>
  <c r="AT926" i="1"/>
  <c r="AS926" i="1"/>
  <c r="AR926" i="1" s="1"/>
  <c r="AY924" i="1"/>
  <c r="AX924" i="1"/>
  <c r="AW924" i="1"/>
  <c r="AV924" i="1"/>
  <c r="AU924" i="1"/>
  <c r="AT924" i="1"/>
  <c r="AS924" i="1"/>
  <c r="AR924" i="1" s="1"/>
  <c r="AZ923" i="1"/>
  <c r="AY923" i="1"/>
  <c r="AX923" i="1"/>
  <c r="AV923" i="1"/>
  <c r="AU923" i="1"/>
  <c r="AT923" i="1"/>
  <c r="AS923" i="1"/>
  <c r="AR923" i="1" s="1"/>
  <c r="AQ915" i="1"/>
  <c r="AQ882" i="1"/>
  <c r="AZ906" i="1"/>
  <c r="AY906" i="1"/>
  <c r="AX906" i="1"/>
  <c r="AW906" i="1"/>
  <c r="AV906" i="1"/>
  <c r="AU906" i="1"/>
  <c r="AT906" i="1"/>
  <c r="AS906" i="1"/>
  <c r="AR906" i="1" s="1"/>
  <c r="AZ905" i="1"/>
  <c r="AY905" i="1"/>
  <c r="AX905" i="1"/>
  <c r="AW905" i="1"/>
  <c r="AV905" i="1"/>
  <c r="AU905" i="1"/>
  <c r="AT905" i="1"/>
  <c r="AS905" i="1"/>
  <c r="AR905" i="1" s="1"/>
  <c r="AZ903" i="1"/>
  <c r="AY903" i="1"/>
  <c r="AX903" i="1"/>
  <c r="AW903" i="1"/>
  <c r="AV903" i="1"/>
  <c r="AU903" i="1"/>
  <c r="AT903" i="1"/>
  <c r="AS903" i="1"/>
  <c r="AR903" i="1" s="1"/>
  <c r="AZ902" i="1"/>
  <c r="AY902" i="1"/>
  <c r="AX902" i="1"/>
  <c r="AW902" i="1"/>
  <c r="AV902" i="1"/>
  <c r="AU902" i="1"/>
  <c r="AT902" i="1"/>
  <c r="AS902" i="1"/>
  <c r="AR902" i="1" s="1"/>
  <c r="AZ900" i="1"/>
  <c r="AY900" i="1"/>
  <c r="AX900" i="1"/>
  <c r="AW900" i="1"/>
  <c r="AV900" i="1"/>
  <c r="AU900" i="1"/>
  <c r="AT900" i="1"/>
  <c r="AS900" i="1"/>
  <c r="AR900" i="1" s="1"/>
  <c r="AZ899" i="1"/>
  <c r="AY899" i="1"/>
  <c r="AX899" i="1"/>
  <c r="AW899" i="1"/>
  <c r="AV899" i="1"/>
  <c r="AU899" i="1"/>
  <c r="AT899" i="1"/>
  <c r="AS899" i="1"/>
  <c r="AR899" i="1" s="1"/>
  <c r="AZ897" i="1"/>
  <c r="AY897" i="1"/>
  <c r="AX897" i="1"/>
  <c r="AW897" i="1"/>
  <c r="AV897" i="1"/>
  <c r="AU897" i="1"/>
  <c r="AT897" i="1"/>
  <c r="AS897" i="1"/>
  <c r="AR897" i="1" s="1"/>
  <c r="AZ896" i="1"/>
  <c r="AY896" i="1"/>
  <c r="AX896" i="1"/>
  <c r="AW896" i="1"/>
  <c r="AV896" i="1"/>
  <c r="AU896" i="1"/>
  <c r="AT896" i="1"/>
  <c r="AS896" i="1"/>
  <c r="AU894" i="1"/>
  <c r="AS893" i="1"/>
  <c r="AZ893" i="1"/>
  <c r="AY893" i="1"/>
  <c r="AX893" i="1"/>
  <c r="AW893" i="1"/>
  <c r="AV893" i="1"/>
  <c r="AU893" i="1"/>
  <c r="AT893" i="1"/>
  <c r="AZ894" i="1"/>
  <c r="AY894" i="1"/>
  <c r="AX894" i="1"/>
  <c r="AW894" i="1"/>
  <c r="AV894" i="1"/>
  <c r="AT894" i="1"/>
  <c r="AS894" i="1"/>
  <c r="AY891" i="1"/>
  <c r="AX891" i="1"/>
  <c r="AW891" i="1"/>
  <c r="AV891" i="1"/>
  <c r="AU891" i="1"/>
  <c r="AT891" i="1"/>
  <c r="AS891" i="1"/>
  <c r="AY890" i="1"/>
  <c r="AX890" i="1"/>
  <c r="AW890" i="1"/>
  <c r="AV890" i="1"/>
  <c r="AU890" i="1"/>
  <c r="AT890" i="1"/>
  <c r="AS759" i="1"/>
  <c r="Q94" i="1" l="1"/>
  <c r="D10" i="1"/>
  <c r="BC1137" i="1"/>
  <c r="AS1137" i="1"/>
  <c r="AR1137" i="1" s="1"/>
  <c r="BD1065" i="1"/>
  <c r="BD1133" i="1"/>
  <c r="BD1209" i="1"/>
  <c r="AZ1137" i="1"/>
  <c r="BC1072" i="1"/>
  <c r="AV915" i="1"/>
  <c r="BD956" i="1"/>
  <c r="BD915" i="1"/>
  <c r="AS915" i="1"/>
  <c r="AR915" i="1" s="1"/>
  <c r="AS1287" i="1"/>
  <c r="BD911" i="1"/>
  <c r="AS882" i="1"/>
  <c r="AR882" i="1" s="1"/>
  <c r="AU1287" i="1"/>
  <c r="BC1287" i="1"/>
  <c r="AZ1322" i="1"/>
  <c r="BC1362" i="1"/>
  <c r="BD1390" i="1"/>
  <c r="BD1362" i="1"/>
  <c r="BD960" i="1"/>
  <c r="BC1003" i="1"/>
  <c r="BD999" i="1"/>
  <c r="BD1061" i="1"/>
  <c r="BC1291" i="1"/>
  <c r="AR964" i="1"/>
  <c r="BC886" i="1"/>
  <c r="AR1003" i="1"/>
  <c r="AR1053" i="1" s="1"/>
  <c r="AT1137" i="1"/>
  <c r="AV1137" i="1"/>
  <c r="BC1144" i="1"/>
  <c r="AW1137" i="1"/>
  <c r="AX1137" i="1"/>
  <c r="AY1137" i="1"/>
  <c r="AR919" i="1"/>
  <c r="AT1287" i="1"/>
  <c r="AU915" i="1"/>
  <c r="BC1065" i="1"/>
  <c r="AW1287" i="1"/>
  <c r="AX1245" i="1"/>
  <c r="AT1245" i="1"/>
  <c r="AV960" i="1"/>
  <c r="BC960" i="1"/>
  <c r="AZ1209" i="1"/>
  <c r="AW1209" i="1"/>
  <c r="AU1209" i="1"/>
  <c r="AY1209" i="1"/>
  <c r="AS1209" i="1"/>
  <c r="AR1209" i="1" s="1"/>
  <c r="AY915" i="1"/>
  <c r="BC915" i="1"/>
  <c r="AZ915" i="1"/>
  <c r="BC919" i="1"/>
  <c r="BC1326" i="1"/>
  <c r="AW915" i="1"/>
  <c r="AT1322" i="1"/>
  <c r="AT915" i="1"/>
  <c r="AY1322" i="1"/>
  <c r="AZ1245" i="1"/>
  <c r="BC1366" i="1"/>
  <c r="AT1362" i="1"/>
  <c r="AS1362" i="1"/>
  <c r="AU1362" i="1"/>
  <c r="AV1362" i="1"/>
  <c r="AW1362" i="1"/>
  <c r="AX1362" i="1"/>
  <c r="AY1362" i="1"/>
  <c r="AZ1362" i="1"/>
  <c r="AS1322" i="1"/>
  <c r="AU1322" i="1"/>
  <c r="AV1322" i="1"/>
  <c r="BC1322" i="1"/>
  <c r="AW1322" i="1"/>
  <c r="AX1322" i="1"/>
  <c r="AX1287" i="1"/>
  <c r="AY1287" i="1"/>
  <c r="AZ1287" i="1"/>
  <c r="AS1245" i="1"/>
  <c r="AU1245" i="1"/>
  <c r="AY1245" i="1"/>
  <c r="BC1249" i="1"/>
  <c r="AV1245" i="1"/>
  <c r="AW1245" i="1"/>
  <c r="AT1209" i="1"/>
  <c r="BC1209" i="1"/>
  <c r="AX1209" i="1"/>
  <c r="BC1213" i="1"/>
  <c r="AV1209" i="1"/>
  <c r="BC999" i="1"/>
  <c r="AV999" i="1"/>
  <c r="AV1065" i="1"/>
  <c r="AX1065" i="1"/>
  <c r="AT1065" i="1"/>
  <c r="AY1065" i="1"/>
  <c r="AZ1065" i="1"/>
  <c r="AU1065" i="1"/>
  <c r="AW1065" i="1"/>
  <c r="AS1065" i="1"/>
  <c r="AR1065" i="1" s="1"/>
  <c r="AX999" i="1"/>
  <c r="AZ999" i="1"/>
  <c r="AW999" i="1"/>
  <c r="AY999" i="1"/>
  <c r="AT999" i="1"/>
  <c r="AU999" i="1"/>
  <c r="AS999" i="1"/>
  <c r="AR999" i="1" s="1"/>
  <c r="AX960" i="1"/>
  <c r="AY960" i="1"/>
  <c r="AZ960" i="1"/>
  <c r="AW960" i="1"/>
  <c r="AT960" i="1"/>
  <c r="AU960" i="1"/>
  <c r="AS960" i="1"/>
  <c r="AT882" i="1"/>
  <c r="AU882" i="1"/>
  <c r="AV882" i="1"/>
  <c r="AW882" i="1"/>
  <c r="AX882" i="1"/>
  <c r="AY882" i="1"/>
  <c r="AZ882" i="1"/>
  <c r="Y130" i="5"/>
  <c r="F130" i="5"/>
  <c r="B136" i="5"/>
  <c r="AR1226" i="1" l="1"/>
  <c r="AR1221" i="1"/>
  <c r="AR1378" i="1"/>
  <c r="AR886" i="1"/>
  <c r="T249" i="5"/>
  <c r="P290" i="5" s="1"/>
  <c r="E249" i="5"/>
  <c r="E290" i="5" s="1"/>
  <c r="T247" i="5"/>
  <c r="P287" i="5" s="1"/>
  <c r="E247" i="5"/>
  <c r="E287" i="5" s="1"/>
  <c r="AB242" i="5"/>
  <c r="AB240" i="5"/>
  <c r="AB238" i="5"/>
  <c r="AB236" i="5"/>
  <c r="AB234" i="5"/>
  <c r="N242" i="5"/>
  <c r="N240" i="5"/>
  <c r="N238" i="5"/>
  <c r="N236" i="5"/>
  <c r="N234" i="5"/>
  <c r="R242" i="5"/>
  <c r="D242" i="5"/>
  <c r="R240" i="5"/>
  <c r="D240" i="5"/>
  <c r="R238" i="5"/>
  <c r="D238" i="5"/>
  <c r="R236" i="5"/>
  <c r="D236" i="5"/>
  <c r="R234" i="5"/>
  <c r="D234" i="5"/>
  <c r="B179" i="5"/>
  <c r="W176" i="5"/>
  <c r="W175" i="5"/>
  <c r="W174" i="5"/>
  <c r="W173" i="5"/>
  <c r="W172" i="5"/>
  <c r="M173" i="5"/>
  <c r="M174" i="5"/>
  <c r="M175" i="5"/>
  <c r="M176" i="5"/>
  <c r="M172" i="5"/>
  <c r="O154" i="5"/>
  <c r="Q154" i="5"/>
  <c r="S154" i="5"/>
  <c r="U154" i="5"/>
  <c r="W154" i="5"/>
  <c r="Y154" i="5"/>
  <c r="O155" i="5"/>
  <c r="Q155" i="5"/>
  <c r="S155" i="5"/>
  <c r="U155" i="5"/>
  <c r="W155" i="5"/>
  <c r="Y155" i="5"/>
  <c r="O156" i="5"/>
  <c r="Q156" i="5"/>
  <c r="S156" i="5"/>
  <c r="U156" i="5"/>
  <c r="W156" i="5"/>
  <c r="Y156" i="5"/>
  <c r="O157" i="5"/>
  <c r="Q157" i="5"/>
  <c r="S157" i="5"/>
  <c r="U157" i="5"/>
  <c r="W157" i="5"/>
  <c r="Y157" i="5"/>
  <c r="Q153" i="5"/>
  <c r="S153" i="5"/>
  <c r="U153" i="5"/>
  <c r="W153" i="5"/>
  <c r="Y153" i="5"/>
  <c r="O153" i="5"/>
  <c r="I154" i="5"/>
  <c r="I155" i="5"/>
  <c r="I156" i="5"/>
  <c r="I157" i="5"/>
  <c r="I153" i="5"/>
  <c r="F154" i="5"/>
  <c r="F155" i="5"/>
  <c r="F156" i="5"/>
  <c r="F157" i="5"/>
  <c r="F153" i="5"/>
  <c r="W226" i="5"/>
  <c r="T226" i="5"/>
  <c r="Q226" i="5"/>
  <c r="W225" i="5"/>
  <c r="T225" i="5"/>
  <c r="Q225" i="5"/>
  <c r="W224" i="5"/>
  <c r="T224" i="5"/>
  <c r="Q224" i="5"/>
  <c r="W223" i="5"/>
  <c r="T223" i="5"/>
  <c r="Q223" i="5"/>
  <c r="W222" i="5"/>
  <c r="T222" i="5"/>
  <c r="Q222" i="5"/>
  <c r="E222" i="5"/>
  <c r="H222" i="5"/>
  <c r="E223" i="5"/>
  <c r="H223" i="5"/>
  <c r="E224" i="5"/>
  <c r="H224" i="5"/>
  <c r="E225" i="5"/>
  <c r="H225" i="5"/>
  <c r="E226" i="5"/>
  <c r="H226" i="5"/>
  <c r="B224" i="5"/>
  <c r="B225" i="5"/>
  <c r="B226" i="5"/>
  <c r="B223" i="5"/>
  <c r="B222" i="5"/>
  <c r="T46" i="5"/>
  <c r="F46" i="5"/>
  <c r="T43" i="5"/>
  <c r="F43" i="5"/>
  <c r="F40" i="5"/>
  <c r="U37" i="5"/>
  <c r="F37" i="5"/>
  <c r="W34" i="5"/>
  <c r="F34" i="5"/>
  <c r="T31" i="5"/>
  <c r="F31" i="5"/>
  <c r="T28" i="5"/>
  <c r="F28" i="5"/>
  <c r="F25" i="5"/>
  <c r="F22" i="5"/>
  <c r="Q274" i="1"/>
  <c r="AA152" i="5"/>
  <c r="AR890" i="1" l="1"/>
  <c r="AC157" i="5"/>
  <c r="AC153" i="5"/>
  <c r="AA155" i="5"/>
  <c r="AA153" i="5"/>
  <c r="AC155" i="5"/>
  <c r="AC156" i="5"/>
  <c r="AA154" i="5"/>
  <c r="AA156" i="5"/>
  <c r="AC154" i="5"/>
  <c r="AA157" i="5"/>
  <c r="AR891" i="1" l="1"/>
  <c r="AS677" i="1"/>
  <c r="AR677" i="1" s="1"/>
  <c r="AV677" i="1"/>
  <c r="AU677" i="1"/>
  <c r="AT677" i="1"/>
  <c r="AS719" i="1"/>
  <c r="AR719" i="1" s="1"/>
  <c r="AV814" i="1"/>
  <c r="AU814" i="1"/>
  <c r="AT814" i="1"/>
  <c r="AS814" i="1"/>
  <c r="AR814" i="1" s="1"/>
  <c r="AV810" i="1"/>
  <c r="AU810" i="1"/>
  <c r="AT810" i="1"/>
  <c r="AS810" i="1"/>
  <c r="AR810" i="1" s="1"/>
  <c r="AT806" i="1"/>
  <c r="AS806" i="1"/>
  <c r="AR806" i="1" s="1"/>
  <c r="AV802" i="1"/>
  <c r="AU802" i="1"/>
  <c r="AT802" i="1"/>
  <c r="AS802" i="1"/>
  <c r="AR802" i="1" s="1"/>
  <c r="AV798" i="1"/>
  <c r="AU798" i="1"/>
  <c r="AT798" i="1"/>
  <c r="AS798" i="1"/>
  <c r="AR798" i="1" s="1"/>
  <c r="AV794" i="1"/>
  <c r="AU794" i="1"/>
  <c r="AT794" i="1"/>
  <c r="AS794" i="1"/>
  <c r="AR794" i="1" s="1"/>
  <c r="AV790" i="1"/>
  <c r="AU790" i="1"/>
  <c r="AT790" i="1"/>
  <c r="AS790" i="1"/>
  <c r="AR790" i="1" s="1"/>
  <c r="AV786" i="1"/>
  <c r="AU786" i="1"/>
  <c r="AT786" i="1"/>
  <c r="AS786" i="1"/>
  <c r="AR786" i="1" s="1"/>
  <c r="AT775" i="1"/>
  <c r="AS775" i="1"/>
  <c r="AV771" i="1"/>
  <c r="AU771" i="1"/>
  <c r="AT771" i="1"/>
  <c r="AS771" i="1"/>
  <c r="AR771" i="1" s="1"/>
  <c r="AV767" i="1"/>
  <c r="AU767" i="1"/>
  <c r="AT767" i="1"/>
  <c r="AS767" i="1"/>
  <c r="AR767" i="1" s="1"/>
  <c r="AV763" i="1"/>
  <c r="AU763" i="1"/>
  <c r="AT763" i="1"/>
  <c r="AS763" i="1"/>
  <c r="AR763" i="1" s="1"/>
  <c r="AT759" i="1"/>
  <c r="AS755" i="1"/>
  <c r="AT755" i="1"/>
  <c r="AS738" i="1"/>
  <c r="AR738" i="1" s="1"/>
  <c r="AS734" i="1"/>
  <c r="AS745" i="1"/>
  <c r="AJ84" i="5" s="1"/>
  <c r="AS700" i="1"/>
  <c r="AJ83" i="5" s="1"/>
  <c r="AS669" i="1"/>
  <c r="AJ82" i="5" s="1"/>
  <c r="AS648" i="1"/>
  <c r="AJ81" i="5" s="1"/>
  <c r="AS595" i="1"/>
  <c r="AJ80" i="5" s="1"/>
  <c r="AS556" i="1"/>
  <c r="AJ79" i="5" s="1"/>
  <c r="AR231" i="1"/>
  <c r="AR232" i="1"/>
  <c r="AR233" i="1"/>
  <c r="AR234" i="1"/>
  <c r="AR235" i="1"/>
  <c r="AR236" i="1"/>
  <c r="AR237" i="1"/>
  <c r="AR238" i="1"/>
  <c r="AR239" i="1"/>
  <c r="AR240" i="1"/>
  <c r="AR241" i="1"/>
  <c r="AR243" i="1"/>
  <c r="AR244" i="1"/>
  <c r="AR245" i="1"/>
  <c r="AR247" i="1"/>
  <c r="AR248" i="1"/>
  <c r="AR249" i="1"/>
  <c r="AR251" i="1"/>
  <c r="AR252" i="1"/>
  <c r="AR253" i="1"/>
  <c r="AR255" i="1"/>
  <c r="AR256" i="1"/>
  <c r="AR257" i="1"/>
  <c r="AR259" i="1"/>
  <c r="AR260" i="1"/>
  <c r="AR261" i="1"/>
  <c r="AR263" i="1"/>
  <c r="AR264" i="1"/>
  <c r="AR265" i="1"/>
  <c r="AR267" i="1"/>
  <c r="AR268" i="1"/>
  <c r="AR269" i="1"/>
  <c r="AR271" i="1"/>
  <c r="AR272" i="1"/>
  <c r="AR273" i="1"/>
  <c r="AR275" i="1"/>
  <c r="AR276" i="1"/>
  <c r="AR277" i="1"/>
  <c r="AR279" i="1"/>
  <c r="AR280" i="1"/>
  <c r="AR281" i="1"/>
  <c r="AR283" i="1"/>
  <c r="AR284" i="1"/>
  <c r="AR285" i="1"/>
  <c r="AR286" i="1"/>
  <c r="AR287" i="1"/>
  <c r="AR288" i="1"/>
  <c r="AR289" i="1"/>
  <c r="AR290" i="1"/>
  <c r="AR291" i="1"/>
  <c r="AR292" i="1"/>
  <c r="AR294" i="1"/>
  <c r="AR295" i="1"/>
  <c r="AR296" i="1"/>
  <c r="AR298" i="1"/>
  <c r="AR299" i="1"/>
  <c r="AR300" i="1"/>
  <c r="AR302" i="1"/>
  <c r="AR303" i="1"/>
  <c r="AR304" i="1"/>
  <c r="AR305" i="1"/>
  <c r="AR306" i="1"/>
  <c r="AR307" i="1"/>
  <c r="AR308" i="1"/>
  <c r="AR309" i="1"/>
  <c r="AR310" i="1"/>
  <c r="AR311" i="1"/>
  <c r="AR312" i="1"/>
  <c r="AR313" i="1"/>
  <c r="AR315" i="1"/>
  <c r="AR316" i="1"/>
  <c r="AR317" i="1"/>
  <c r="AR319" i="1"/>
  <c r="AR320" i="1"/>
  <c r="AR321" i="1"/>
  <c r="AR323" i="1"/>
  <c r="AR324" i="1"/>
  <c r="AR325" i="1"/>
  <c r="AR327" i="1"/>
  <c r="AR328" i="1"/>
  <c r="AR329" i="1"/>
  <c r="AR331" i="1"/>
  <c r="AR332" i="1"/>
  <c r="AR333" i="1"/>
  <c r="AR335" i="1"/>
  <c r="AR336" i="1"/>
  <c r="AR337" i="1"/>
  <c r="AR339" i="1"/>
  <c r="AR340" i="1"/>
  <c r="AR341" i="1"/>
  <c r="AR343" i="1"/>
  <c r="AR344" i="1"/>
  <c r="AR345" i="1"/>
  <c r="AR347" i="1"/>
  <c r="AR348" i="1"/>
  <c r="AR349" i="1"/>
  <c r="AR351" i="1"/>
  <c r="AR352" i="1"/>
  <c r="AR353" i="1"/>
  <c r="AR355" i="1"/>
  <c r="AR356" i="1"/>
  <c r="AR357" i="1"/>
  <c r="AR359" i="1"/>
  <c r="AR360" i="1"/>
  <c r="AR361" i="1"/>
  <c r="AR363" i="1"/>
  <c r="AR364" i="1"/>
  <c r="AR365" i="1"/>
  <c r="AR367" i="1"/>
  <c r="AR368" i="1"/>
  <c r="AR369" i="1"/>
  <c r="AR371" i="1"/>
  <c r="AR372" i="1"/>
  <c r="AR373" i="1"/>
  <c r="AR375" i="1"/>
  <c r="AR376" i="1"/>
  <c r="AR377" i="1"/>
  <c r="AR379" i="1"/>
  <c r="AR380" i="1"/>
  <c r="AR381" i="1"/>
  <c r="AR383" i="1"/>
  <c r="AR384" i="1"/>
  <c r="AR385" i="1"/>
  <c r="AR387" i="1"/>
  <c r="AR388" i="1"/>
  <c r="AR389" i="1"/>
  <c r="AR391" i="1"/>
  <c r="AR392" i="1"/>
  <c r="AR393" i="1"/>
  <c r="AR395" i="1"/>
  <c r="AR396" i="1"/>
  <c r="AR397" i="1"/>
  <c r="AR399" i="1"/>
  <c r="AR400" i="1"/>
  <c r="AR401" i="1"/>
  <c r="AR407" i="1"/>
  <c r="AR408" i="1"/>
  <c r="AR409" i="1"/>
  <c r="AR410" i="1"/>
  <c r="AR411" i="1"/>
  <c r="AR412" i="1"/>
  <c r="AR413" i="1"/>
  <c r="AR414" i="1"/>
  <c r="AR416" i="1"/>
  <c r="AR417" i="1"/>
  <c r="AR418" i="1"/>
  <c r="AR419" i="1"/>
  <c r="AR420" i="1"/>
  <c r="AR421" i="1"/>
  <c r="AR422" i="1"/>
  <c r="AR423" i="1"/>
  <c r="AR424" i="1"/>
  <c r="AR425" i="1"/>
  <c r="AR426" i="1"/>
  <c r="AR428" i="1"/>
  <c r="AR429" i="1"/>
  <c r="AR430" i="1"/>
  <c r="AR432" i="1"/>
  <c r="AR433" i="1"/>
  <c r="AR434" i="1"/>
  <c r="AR436" i="1"/>
  <c r="AR437" i="1"/>
  <c r="AR438" i="1"/>
  <c r="AR440" i="1"/>
  <c r="AR441" i="1"/>
  <c r="AR442" i="1"/>
  <c r="AR444" i="1"/>
  <c r="AR445" i="1"/>
  <c r="AR446" i="1"/>
  <c r="AR448" i="1"/>
  <c r="AR449" i="1"/>
  <c r="AR450" i="1"/>
  <c r="AR452" i="1"/>
  <c r="AR453" i="1"/>
  <c r="AR454" i="1"/>
  <c r="AR456" i="1"/>
  <c r="AR457" i="1"/>
  <c r="AR458" i="1"/>
  <c r="AR460" i="1"/>
  <c r="AR461" i="1"/>
  <c r="AR545" i="1"/>
  <c r="AR546" i="1"/>
  <c r="AR548" i="1"/>
  <c r="AR549" i="1"/>
  <c r="AR550" i="1"/>
  <c r="AR552" i="1"/>
  <c r="AR553" i="1"/>
  <c r="AR554" i="1"/>
  <c r="AR555" i="1"/>
  <c r="AR557" i="1"/>
  <c r="AR558" i="1"/>
  <c r="AR559" i="1"/>
  <c r="AR560" i="1"/>
  <c r="AR561" i="1"/>
  <c r="AR562" i="1"/>
  <c r="AR563" i="1"/>
  <c r="AR564" i="1"/>
  <c r="AR565" i="1"/>
  <c r="AR566" i="1"/>
  <c r="AR567" i="1"/>
  <c r="AR569" i="1"/>
  <c r="AR570" i="1"/>
  <c r="AR571" i="1"/>
  <c r="AR573" i="1"/>
  <c r="AR574" i="1"/>
  <c r="AR575" i="1"/>
  <c r="AR576" i="1"/>
  <c r="AR577" i="1"/>
  <c r="AR578" i="1"/>
  <c r="AR579" i="1"/>
  <c r="AR580" i="1"/>
  <c r="AR581" i="1"/>
  <c r="AR582" i="1"/>
  <c r="AR584" i="1"/>
  <c r="AR585" i="1"/>
  <c r="AR586" i="1"/>
  <c r="AR587" i="1"/>
  <c r="AR588" i="1"/>
  <c r="AR589" i="1"/>
  <c r="AR590" i="1"/>
  <c r="AR591" i="1"/>
  <c r="AR592" i="1"/>
  <c r="AR593" i="1"/>
  <c r="AR594" i="1"/>
  <c r="AR596" i="1"/>
  <c r="AR597" i="1"/>
  <c r="AR598" i="1"/>
  <c r="AR599" i="1"/>
  <c r="AR600" i="1"/>
  <c r="AR601" i="1"/>
  <c r="AR602" i="1"/>
  <c r="AR603" i="1"/>
  <c r="AR604" i="1"/>
  <c r="AR606" i="1"/>
  <c r="AR607" i="1"/>
  <c r="AR608" i="1"/>
  <c r="AR610" i="1"/>
  <c r="AR611" i="1"/>
  <c r="AR612" i="1"/>
  <c r="AR614" i="1"/>
  <c r="AR615" i="1"/>
  <c r="AR616" i="1"/>
  <c r="AR618" i="1"/>
  <c r="AR619" i="1"/>
  <c r="AR620" i="1"/>
  <c r="AR622" i="1"/>
  <c r="AR623" i="1"/>
  <c r="AR624" i="1"/>
  <c r="AR626" i="1"/>
  <c r="AR627" i="1"/>
  <c r="AR628" i="1"/>
  <c r="AR630" i="1"/>
  <c r="AR631" i="1"/>
  <c r="AR632" i="1"/>
  <c r="AR634" i="1"/>
  <c r="AR635" i="1"/>
  <c r="AR636" i="1"/>
  <c r="AR638" i="1"/>
  <c r="AR639" i="1"/>
  <c r="AR640" i="1"/>
  <c r="AR642" i="1"/>
  <c r="AR643" i="1"/>
  <c r="AR644" i="1"/>
  <c r="AR645" i="1"/>
  <c r="AR646" i="1"/>
  <c r="AR647" i="1"/>
  <c r="AR649" i="1"/>
  <c r="AR650" i="1"/>
  <c r="AR651" i="1"/>
  <c r="AR652" i="1"/>
  <c r="AR653" i="1"/>
  <c r="AR654" i="1"/>
  <c r="AR655" i="1"/>
  <c r="AR657" i="1"/>
  <c r="AR658" i="1"/>
  <c r="AR659" i="1"/>
  <c r="AR661" i="1"/>
  <c r="AR662" i="1"/>
  <c r="AR663" i="1"/>
  <c r="AR665" i="1"/>
  <c r="AR666" i="1"/>
  <c r="AR667" i="1"/>
  <c r="AR668" i="1"/>
  <c r="AR670" i="1"/>
  <c r="AR671" i="1"/>
  <c r="AR672" i="1"/>
  <c r="AR673" i="1"/>
  <c r="AR674" i="1"/>
  <c r="AR675" i="1"/>
  <c r="AR676" i="1"/>
  <c r="AR678" i="1"/>
  <c r="AR679" i="1"/>
  <c r="AR680" i="1"/>
  <c r="AR682" i="1"/>
  <c r="AR683" i="1"/>
  <c r="AR684" i="1"/>
  <c r="AR686" i="1"/>
  <c r="AR687" i="1"/>
  <c r="AR688" i="1"/>
  <c r="AR690" i="1"/>
  <c r="AR691" i="1"/>
  <c r="AR692" i="1"/>
  <c r="AR694" i="1"/>
  <c r="AR695" i="1"/>
  <c r="AR696" i="1"/>
  <c r="AR697" i="1"/>
  <c r="AR698" i="1"/>
  <c r="AR699" i="1"/>
  <c r="AR701" i="1"/>
  <c r="AR702" i="1"/>
  <c r="AR703" i="1"/>
  <c r="AR704" i="1"/>
  <c r="AR705" i="1"/>
  <c r="AR706" i="1"/>
  <c r="AR707" i="1"/>
  <c r="AR708" i="1"/>
  <c r="AR709" i="1"/>
  <c r="AR710" i="1"/>
  <c r="AR711" i="1"/>
  <c r="AR712" i="1"/>
  <c r="AR713" i="1"/>
  <c r="AR714" i="1"/>
  <c r="AR715" i="1"/>
  <c r="AR716" i="1"/>
  <c r="AR717" i="1"/>
  <c r="AR718" i="1"/>
  <c r="AR725" i="1"/>
  <c r="AR726" i="1"/>
  <c r="AR727" i="1"/>
  <c r="AR728" i="1"/>
  <c r="AR729" i="1"/>
  <c r="AR730" i="1"/>
  <c r="AR731" i="1"/>
  <c r="AR732" i="1"/>
  <c r="AR733" i="1"/>
  <c r="AR735" i="1"/>
  <c r="AR736" i="1"/>
  <c r="AR737" i="1"/>
  <c r="AR739" i="1"/>
  <c r="AR740" i="1"/>
  <c r="AR741" i="1"/>
  <c r="AR742" i="1"/>
  <c r="AR743" i="1"/>
  <c r="AR744" i="1"/>
  <c r="AR746" i="1"/>
  <c r="AR747" i="1"/>
  <c r="AR748" i="1"/>
  <c r="AR749" i="1"/>
  <c r="AR750" i="1"/>
  <c r="AR751" i="1"/>
  <c r="AR752" i="1"/>
  <c r="AR753" i="1"/>
  <c r="AR754" i="1"/>
  <c r="AR756" i="1"/>
  <c r="AR757" i="1"/>
  <c r="AR758" i="1"/>
  <c r="AR759" i="1"/>
  <c r="AR760" i="1"/>
  <c r="AR761" i="1"/>
  <c r="AR762" i="1"/>
  <c r="AR764" i="1"/>
  <c r="AR765" i="1"/>
  <c r="AR766" i="1"/>
  <c r="AR768" i="1"/>
  <c r="AR769" i="1"/>
  <c r="AR770" i="1"/>
  <c r="AR772" i="1"/>
  <c r="AR773" i="1"/>
  <c r="AR774" i="1"/>
  <c r="AR776" i="1"/>
  <c r="AR777" i="1"/>
  <c r="AR778" i="1"/>
  <c r="AR779" i="1"/>
  <c r="AR780" i="1"/>
  <c r="AR781" i="1"/>
  <c r="AR782" i="1"/>
  <c r="AR783" i="1"/>
  <c r="AR784" i="1"/>
  <c r="AR785" i="1"/>
  <c r="AR787" i="1"/>
  <c r="AR788" i="1"/>
  <c r="AR789" i="1"/>
  <c r="AR791" i="1"/>
  <c r="AR792" i="1"/>
  <c r="AR793" i="1"/>
  <c r="AR795" i="1"/>
  <c r="AR796" i="1"/>
  <c r="AR797" i="1"/>
  <c r="AR799" i="1"/>
  <c r="AR800" i="1"/>
  <c r="AR801" i="1"/>
  <c r="AR803" i="1"/>
  <c r="AR804" i="1"/>
  <c r="AR805" i="1"/>
  <c r="AR807" i="1"/>
  <c r="AR808" i="1"/>
  <c r="AR809" i="1"/>
  <c r="AR811" i="1"/>
  <c r="AR812" i="1"/>
  <c r="AR813" i="1"/>
  <c r="AR815" i="1"/>
  <c r="AR816" i="1"/>
  <c r="AR817" i="1"/>
  <c r="AR818" i="1"/>
  <c r="AR819" i="1"/>
  <c r="AR820" i="1"/>
  <c r="AR821" i="1"/>
  <c r="AR822" i="1"/>
  <c r="AR823" i="1"/>
  <c r="AR824" i="1"/>
  <c r="AR825" i="1"/>
  <c r="AR826" i="1"/>
  <c r="AR827" i="1"/>
  <c r="AR828" i="1"/>
  <c r="AR829" i="1"/>
  <c r="AR830" i="1"/>
  <c r="AR838" i="1"/>
  <c r="AR839" i="1"/>
  <c r="AR840" i="1"/>
  <c r="AR841" i="1"/>
  <c r="AR842" i="1"/>
  <c r="AR843" i="1"/>
  <c r="AR844" i="1"/>
  <c r="AR845" i="1"/>
  <c r="AR846" i="1"/>
  <c r="AR847" i="1"/>
  <c r="AS415" i="1"/>
  <c r="AJ78" i="5" s="1"/>
  <c r="AS230" i="1"/>
  <c r="AP837" i="1"/>
  <c r="AT837" i="1" s="1"/>
  <c r="AP836" i="1"/>
  <c r="AS836" i="1" s="1"/>
  <c r="AR836" i="1" s="1"/>
  <c r="AP835" i="1"/>
  <c r="AT835" i="1" s="1"/>
  <c r="AP834" i="1"/>
  <c r="AU834" i="1" s="1"/>
  <c r="AP833" i="1"/>
  <c r="AV833" i="1" s="1"/>
  <c r="AP832" i="1"/>
  <c r="AS832" i="1" s="1"/>
  <c r="AP831" i="1"/>
  <c r="AT831" i="1" s="1"/>
  <c r="AQ837" i="1"/>
  <c r="AQ836" i="1"/>
  <c r="AQ835" i="1"/>
  <c r="AQ834" i="1"/>
  <c r="AQ833" i="1"/>
  <c r="AQ832" i="1"/>
  <c r="AQ831" i="1"/>
  <c r="AQ814" i="1"/>
  <c r="AQ810" i="1"/>
  <c r="AQ806" i="1"/>
  <c r="AQ802" i="1"/>
  <c r="AQ798" i="1"/>
  <c r="AQ794" i="1"/>
  <c r="AQ790" i="1"/>
  <c r="AQ786" i="1"/>
  <c r="AV738" i="1"/>
  <c r="AU738" i="1"/>
  <c r="AT738" i="1"/>
  <c r="AT734" i="1"/>
  <c r="AV724" i="1"/>
  <c r="AV723" i="1"/>
  <c r="AU724" i="1"/>
  <c r="AU723" i="1"/>
  <c r="AT724" i="1"/>
  <c r="AT723" i="1"/>
  <c r="AT722" i="1"/>
  <c r="AT721" i="1"/>
  <c r="AT720" i="1"/>
  <c r="AU722" i="1"/>
  <c r="AU721" i="1"/>
  <c r="AU720" i="1"/>
  <c r="AU719" i="1"/>
  <c r="AV722" i="1"/>
  <c r="AV721" i="1"/>
  <c r="AV720" i="1"/>
  <c r="AV719" i="1"/>
  <c r="AT719" i="1"/>
  <c r="Q712" i="1"/>
  <c r="AS724" i="1"/>
  <c r="AR724" i="1" s="1"/>
  <c r="AS723" i="1"/>
  <c r="AR723" i="1" s="1"/>
  <c r="AS722" i="1"/>
  <c r="AR722" i="1" s="1"/>
  <c r="AS721" i="1"/>
  <c r="AR721" i="1" s="1"/>
  <c r="AS720" i="1"/>
  <c r="AR720" i="1" s="1"/>
  <c r="AA722" i="1"/>
  <c r="AV693" i="1"/>
  <c r="AU693" i="1"/>
  <c r="AT693" i="1"/>
  <c r="AS693" i="1"/>
  <c r="AR693" i="1" s="1"/>
  <c r="AV689" i="1"/>
  <c r="AU689" i="1"/>
  <c r="AT689" i="1"/>
  <c r="AS689" i="1"/>
  <c r="AR689" i="1" s="1"/>
  <c r="AV685" i="1"/>
  <c r="AU685" i="1"/>
  <c r="AT685" i="1"/>
  <c r="AS685" i="1"/>
  <c r="AR685" i="1" s="1"/>
  <c r="AT681" i="1"/>
  <c r="AS681" i="1"/>
  <c r="AR681" i="1" s="1"/>
  <c r="AT664" i="1"/>
  <c r="AS664" i="1"/>
  <c r="AR664" i="1" s="1"/>
  <c r="AV660" i="1"/>
  <c r="AU660" i="1"/>
  <c r="AT660" i="1"/>
  <c r="AS660" i="1"/>
  <c r="AR660" i="1" s="1"/>
  <c r="AV656" i="1"/>
  <c r="AU656" i="1"/>
  <c r="AT656" i="1"/>
  <c r="AS656" i="1"/>
  <c r="AR656" i="1" s="1"/>
  <c r="AT641" i="1"/>
  <c r="AS641" i="1"/>
  <c r="AV637" i="1"/>
  <c r="AU637" i="1"/>
  <c r="AT637" i="1"/>
  <c r="AS637" i="1"/>
  <c r="AR637" i="1" s="1"/>
  <c r="AV633" i="1"/>
  <c r="AU633" i="1"/>
  <c r="AT633" i="1"/>
  <c r="AS633" i="1"/>
  <c r="AR633" i="1" s="1"/>
  <c r="AV629" i="1"/>
  <c r="AU629" i="1"/>
  <c r="AT629" i="1"/>
  <c r="AS629" i="1"/>
  <c r="AR629" i="1" s="1"/>
  <c r="AV625" i="1"/>
  <c r="AU625" i="1"/>
  <c r="AT625" i="1"/>
  <c r="AS625" i="1"/>
  <c r="AR625" i="1" s="1"/>
  <c r="AV621" i="1"/>
  <c r="AU621" i="1"/>
  <c r="AT621" i="1"/>
  <c r="AS621" i="1"/>
  <c r="AR621" i="1" s="1"/>
  <c r="AV617" i="1"/>
  <c r="AU617" i="1"/>
  <c r="AT617" i="1"/>
  <c r="AS617" i="1"/>
  <c r="AR617" i="1" s="1"/>
  <c r="AV613" i="1"/>
  <c r="AU613" i="1"/>
  <c r="AT613" i="1"/>
  <c r="AS613" i="1"/>
  <c r="AR613" i="1" s="1"/>
  <c r="AT609" i="1"/>
  <c r="AS609" i="1"/>
  <c r="AR609" i="1" s="1"/>
  <c r="AV605" i="1"/>
  <c r="AU605" i="1"/>
  <c r="AT605" i="1"/>
  <c r="AS605" i="1"/>
  <c r="AR605" i="1" s="1"/>
  <c r="AV572" i="1"/>
  <c r="AU572" i="1"/>
  <c r="AT572" i="1"/>
  <c r="AS572" i="1"/>
  <c r="AR572" i="1" s="1"/>
  <c r="AV568" i="1"/>
  <c r="AU568" i="1"/>
  <c r="AT568" i="1"/>
  <c r="AS568" i="1"/>
  <c r="AR568" i="1" s="1"/>
  <c r="AV551" i="1"/>
  <c r="AU551" i="1"/>
  <c r="AT551" i="1"/>
  <c r="AS551" i="1"/>
  <c r="AR551" i="1" s="1"/>
  <c r="AQ551" i="1"/>
  <c r="AV547" i="1"/>
  <c r="AU547" i="1"/>
  <c r="AT547" i="1"/>
  <c r="AS547" i="1"/>
  <c r="AR547" i="1" s="1"/>
  <c r="AV543" i="1"/>
  <c r="AU543" i="1"/>
  <c r="AT543" i="1"/>
  <c r="AS543" i="1"/>
  <c r="AR543" i="1" s="1"/>
  <c r="AQ543" i="1"/>
  <c r="AV459" i="1"/>
  <c r="AU459" i="1"/>
  <c r="AT459" i="1"/>
  <c r="AS459" i="1"/>
  <c r="AR459" i="1" s="1"/>
  <c r="AV455" i="1"/>
  <c r="AU455" i="1"/>
  <c r="AT455" i="1"/>
  <c r="AS455" i="1"/>
  <c r="AR455" i="1" s="1"/>
  <c r="AV451" i="1"/>
  <c r="AU451" i="1"/>
  <c r="AT451" i="1"/>
  <c r="AS451" i="1"/>
  <c r="AR451" i="1" s="1"/>
  <c r="AQ451" i="1"/>
  <c r="AV447" i="1"/>
  <c r="AU447" i="1"/>
  <c r="AT447" i="1"/>
  <c r="AS447" i="1"/>
  <c r="AR447" i="1" s="1"/>
  <c r="AQ447" i="1"/>
  <c r="AV443" i="1"/>
  <c r="AU443" i="1"/>
  <c r="AT443" i="1"/>
  <c r="AS443" i="1"/>
  <c r="AR443" i="1" s="1"/>
  <c r="AV439" i="1"/>
  <c r="AU439" i="1"/>
  <c r="AT439" i="1"/>
  <c r="AS439" i="1"/>
  <c r="AR439" i="1" s="1"/>
  <c r="AV435" i="1"/>
  <c r="AU435" i="1"/>
  <c r="AT435" i="1"/>
  <c r="AS435" i="1"/>
  <c r="AR435" i="1" s="1"/>
  <c r="AV431" i="1"/>
  <c r="AU431" i="1"/>
  <c r="AT431" i="1"/>
  <c r="AS431" i="1"/>
  <c r="AR431" i="1" s="1"/>
  <c r="AV427" i="1"/>
  <c r="AU427" i="1"/>
  <c r="AT427" i="1"/>
  <c r="AS427" i="1"/>
  <c r="AR427" i="1" s="1"/>
  <c r="AT402" i="1"/>
  <c r="AS402" i="1"/>
  <c r="AR402" i="1" s="1"/>
  <c r="AV398" i="1"/>
  <c r="AU398" i="1"/>
  <c r="AT398" i="1"/>
  <c r="AS398" i="1"/>
  <c r="AR398" i="1" s="1"/>
  <c r="AT394" i="1"/>
  <c r="AS394" i="1"/>
  <c r="AR394" i="1" s="1"/>
  <c r="AV390" i="1"/>
  <c r="AU390" i="1"/>
  <c r="AT390" i="1"/>
  <c r="AS390" i="1"/>
  <c r="AR390" i="1" s="1"/>
  <c r="AV386" i="1"/>
  <c r="AU386" i="1"/>
  <c r="AT386" i="1"/>
  <c r="AS386" i="1"/>
  <c r="AR386" i="1" s="1"/>
  <c r="AV382" i="1"/>
  <c r="AU382" i="1"/>
  <c r="AT382" i="1"/>
  <c r="AS382" i="1"/>
  <c r="AR382" i="1" s="1"/>
  <c r="AT378" i="1"/>
  <c r="AT374" i="1"/>
  <c r="AS374" i="1"/>
  <c r="AR374" i="1" s="1"/>
  <c r="AV370" i="1"/>
  <c r="AU370" i="1"/>
  <c r="AT370" i="1"/>
  <c r="AS370" i="1"/>
  <c r="AR370" i="1" s="1"/>
  <c r="AT366" i="1"/>
  <c r="AS366" i="1"/>
  <c r="AR366" i="1" s="1"/>
  <c r="AV362" i="1"/>
  <c r="AU362" i="1"/>
  <c r="AT362" i="1"/>
  <c r="AS362" i="1"/>
  <c r="AR362" i="1" s="1"/>
  <c r="AV358" i="1"/>
  <c r="AU358" i="1"/>
  <c r="AT358" i="1"/>
  <c r="AS358" i="1"/>
  <c r="AR358" i="1" s="1"/>
  <c r="AV354" i="1"/>
  <c r="AU354" i="1"/>
  <c r="AT354" i="1"/>
  <c r="AS354" i="1"/>
  <c r="AR354" i="1" s="1"/>
  <c r="AV350" i="1"/>
  <c r="AU350" i="1"/>
  <c r="AT350" i="1"/>
  <c r="AS350" i="1"/>
  <c r="AR350" i="1" s="1"/>
  <c r="AV346" i="1"/>
  <c r="AU346" i="1"/>
  <c r="AT346" i="1"/>
  <c r="AS346" i="1"/>
  <c r="AR346" i="1" s="1"/>
  <c r="AV342" i="1"/>
  <c r="AU342" i="1"/>
  <c r="AT342" i="1"/>
  <c r="AS342" i="1"/>
  <c r="AR342" i="1" s="1"/>
  <c r="AV338" i="1"/>
  <c r="AU338" i="1"/>
  <c r="AT338" i="1"/>
  <c r="AS338" i="1"/>
  <c r="AR338" i="1" s="1"/>
  <c r="AT334" i="1"/>
  <c r="AS334" i="1"/>
  <c r="AR334" i="1" s="1"/>
  <c r="AT330" i="1"/>
  <c r="AS330" i="1"/>
  <c r="AR330" i="1" s="1"/>
  <c r="AV326" i="1"/>
  <c r="AU326" i="1"/>
  <c r="AT326" i="1"/>
  <c r="AS326" i="1"/>
  <c r="AR326" i="1" s="1"/>
  <c r="AT322" i="1"/>
  <c r="AS322" i="1"/>
  <c r="AR322" i="1" s="1"/>
  <c r="AV318" i="1"/>
  <c r="AU318" i="1"/>
  <c r="AT318" i="1"/>
  <c r="AS318" i="1"/>
  <c r="AR318" i="1" s="1"/>
  <c r="AT314" i="1"/>
  <c r="AS314" i="1"/>
  <c r="AR314" i="1" s="1"/>
  <c r="AT301" i="1"/>
  <c r="AS301" i="1"/>
  <c r="AR301" i="1" s="1"/>
  <c r="AT297" i="1"/>
  <c r="AS297" i="1"/>
  <c r="AR297" i="1" s="1"/>
  <c r="AV293" i="1"/>
  <c r="AU293" i="1"/>
  <c r="AT293" i="1"/>
  <c r="AS293" i="1"/>
  <c r="AR293" i="1" s="1"/>
  <c r="AT282" i="1"/>
  <c r="AS282" i="1"/>
  <c r="AR282" i="1" s="1"/>
  <c r="AT278" i="1"/>
  <c r="AS278" i="1"/>
  <c r="AR278" i="1" s="1"/>
  <c r="AT274" i="1"/>
  <c r="AS274" i="1"/>
  <c r="AT270" i="1"/>
  <c r="AT266" i="1"/>
  <c r="AS266" i="1"/>
  <c r="AR266" i="1" s="1"/>
  <c r="AV262" i="1"/>
  <c r="AU262" i="1"/>
  <c r="AT262" i="1"/>
  <c r="AS262" i="1"/>
  <c r="AR262" i="1" s="1"/>
  <c r="AT258" i="1"/>
  <c r="AS258" i="1"/>
  <c r="AV254" i="1"/>
  <c r="AU254" i="1"/>
  <c r="AT254" i="1"/>
  <c r="AS254" i="1"/>
  <c r="AR254" i="1" s="1"/>
  <c r="AT250" i="1"/>
  <c r="AS250" i="1"/>
  <c r="AT246" i="1"/>
  <c r="Q242" i="1"/>
  <c r="T242" i="1"/>
  <c r="AR832" i="1" l="1"/>
  <c r="AR230" i="1"/>
  <c r="AW227" i="1" s="1"/>
  <c r="AH78" i="5" s="1"/>
  <c r="AJ76" i="5"/>
  <c r="AR893" i="1"/>
  <c r="AR894" i="1"/>
  <c r="AV832" i="1"/>
  <c r="AU835" i="1"/>
  <c r="AS833" i="1"/>
  <c r="AR833" i="1" s="1"/>
  <c r="AS835" i="1"/>
  <c r="AR835" i="1" s="1"/>
  <c r="AU833" i="1"/>
  <c r="AT833" i="1"/>
  <c r="AT834" i="1"/>
  <c r="AU831" i="1"/>
  <c r="AV834" i="1"/>
  <c r="AV831" i="1"/>
  <c r="AV835" i="1"/>
  <c r="AS831" i="1"/>
  <c r="AR831" i="1" s="1"/>
  <c r="AU832" i="1"/>
  <c r="AU837" i="1"/>
  <c r="AV837" i="1"/>
  <c r="AS837" i="1"/>
  <c r="AR837" i="1" s="1"/>
  <c r="AS834" i="1"/>
  <c r="AR834" i="1" s="1"/>
  <c r="AT832" i="1"/>
  <c r="AV836" i="1"/>
  <c r="AU836" i="1"/>
  <c r="AX227" i="1"/>
  <c r="AT836" i="1"/>
  <c r="Q145" i="5"/>
  <c r="AR274" i="1"/>
  <c r="AT242" i="1"/>
  <c r="AS246" i="1"/>
  <c r="AR246" i="1" s="1"/>
  <c r="AS242" i="1"/>
  <c r="AR242" i="1" s="1"/>
  <c r="AQ402" i="1"/>
  <c r="AQ398" i="1"/>
  <c r="AQ394" i="1"/>
  <c r="AQ390" i="1"/>
  <c r="AQ386" i="1"/>
  <c r="AQ382" i="1"/>
  <c r="AQ378" i="1"/>
  <c r="AS378" i="1" s="1"/>
  <c r="AQ374" i="1"/>
  <c r="AQ370" i="1"/>
  <c r="AQ366" i="1"/>
  <c r="AQ362" i="1"/>
  <c r="AQ358" i="1"/>
  <c r="AQ354" i="1"/>
  <c r="AQ350" i="1"/>
  <c r="AQ346" i="1"/>
  <c r="AQ342" i="1"/>
  <c r="AQ338" i="1"/>
  <c r="AQ334" i="1"/>
  <c r="AQ330" i="1"/>
  <c r="AQ326" i="1"/>
  <c r="AQ322" i="1"/>
  <c r="AQ318" i="1"/>
  <c r="AQ314" i="1"/>
  <c r="AQ297" i="1"/>
  <c r="AQ293" i="1"/>
  <c r="AQ270" i="1"/>
  <c r="AS270" i="1" s="1"/>
  <c r="AQ266" i="1"/>
  <c r="AQ262" i="1"/>
  <c r="AQ258" i="1"/>
  <c r="AQ254" i="1"/>
  <c r="AQ246" i="1"/>
  <c r="AQ242" i="1"/>
  <c r="AR250" i="1" l="1"/>
  <c r="AR258" i="1" s="1"/>
  <c r="AR270" i="1"/>
  <c r="AR378" i="1" s="1"/>
  <c r="AZ227" i="1"/>
  <c r="AY227" i="1"/>
  <c r="AR896" i="1"/>
  <c r="AR960" i="1"/>
  <c r="C78" i="5"/>
  <c r="AR977" i="1" l="1"/>
  <c r="AR415" i="1"/>
  <c r="AR983" i="1"/>
  <c r="P78" i="5"/>
  <c r="AW228" i="1" l="1"/>
  <c r="C79" i="5" s="1"/>
  <c r="AR556" i="1"/>
  <c r="AR1245" i="1"/>
  <c r="AR1280" i="1"/>
  <c r="AR1362" i="1"/>
  <c r="AR1387" i="1"/>
  <c r="AR755" i="1"/>
  <c r="AR775" i="1" s="1"/>
  <c r="AH79" i="5" l="1"/>
  <c r="AI78" i="5" s="1"/>
  <c r="AR1265" i="1"/>
  <c r="H1303" i="1"/>
  <c r="H1295" i="1"/>
  <c r="AC1295" i="1" s="1"/>
  <c r="AR1269" i="1" l="1"/>
  <c r="AR1305" i="1"/>
  <c r="AC1303" i="1"/>
  <c r="BA1305" i="1"/>
  <c r="H1232" i="1"/>
  <c r="AR1322" i="1" l="1"/>
  <c r="AR1339" i="1" s="1"/>
  <c r="AR1287" i="1"/>
  <c r="BL1067" i="1" s="1"/>
  <c r="BJ1064" i="1"/>
  <c r="BI1129" i="1"/>
  <c r="BI1105" i="1"/>
  <c r="BL1006" i="1"/>
  <c r="BN1211" i="1"/>
  <c r="BK902" i="1"/>
  <c r="BI1124" i="1"/>
  <c r="BM1377" i="1"/>
  <c r="BK992" i="1"/>
  <c r="BO1079" i="1"/>
  <c r="BK1200" i="1"/>
  <c r="BL958" i="1"/>
  <c r="BQ1076" i="1"/>
  <c r="BL979" i="1"/>
  <c r="BH995" i="1"/>
  <c r="BI1384" i="1"/>
  <c r="BK1390" i="1"/>
  <c r="BQ1124" i="1"/>
  <c r="BK979" i="1"/>
  <c r="BI1058" i="1"/>
  <c r="BM903" i="1"/>
  <c r="BN1127" i="1"/>
  <c r="BK1310" i="1"/>
  <c r="BK960" i="1"/>
  <c r="BK1250" i="1"/>
  <c r="BO1077" i="1"/>
  <c r="BO1158" i="1"/>
  <c r="BJ1385" i="1"/>
  <c r="BI1037" i="1"/>
  <c r="BH904" i="1"/>
  <c r="BM960" i="1"/>
  <c r="BI1165" i="1"/>
  <c r="BK1381" i="1"/>
  <c r="BH1229" i="1"/>
  <c r="BG1010" i="1"/>
  <c r="BM964" i="1"/>
  <c r="BN1281" i="1"/>
  <c r="BM935" i="1"/>
  <c r="BQ897" i="1"/>
  <c r="AH108" i="6" s="1"/>
  <c r="BO1026" i="1"/>
  <c r="BO1089" i="1"/>
  <c r="BO1015" i="1"/>
  <c r="BM899" i="1"/>
  <c r="BN1382" i="1"/>
  <c r="BK1224" i="1"/>
  <c r="BM1250" i="1"/>
  <c r="BI1176" i="1"/>
  <c r="BH1237" i="1"/>
  <c r="BJ1136" i="1"/>
  <c r="BM1156" i="1"/>
  <c r="BJ948" i="1"/>
  <c r="BN1264" i="1"/>
  <c r="BH1309" i="1"/>
  <c r="BH1134" i="1"/>
  <c r="BI1092" i="1"/>
  <c r="BL1037" i="1"/>
  <c r="BN1158" i="1"/>
  <c r="BN961" i="1"/>
  <c r="BN882" i="1"/>
  <c r="BO1380" i="1"/>
  <c r="BH1056" i="1"/>
  <c r="BK1259" i="1"/>
  <c r="BL1069" i="1"/>
  <c r="BN1069" i="1"/>
  <c r="BO1150" i="1"/>
  <c r="BN1098" i="1"/>
  <c r="BL1043" i="1"/>
  <c r="BG1020" i="1"/>
  <c r="BH1051" i="1"/>
  <c r="BN1122" i="1"/>
  <c r="BJ1242" i="1"/>
  <c r="BO1139" i="1"/>
  <c r="BI970" i="1"/>
  <c r="BO1205" i="1"/>
  <c r="BK997" i="1"/>
  <c r="BK1267" i="1"/>
  <c r="BI1356" i="1"/>
  <c r="BJ1034" i="1"/>
  <c r="BP1128" i="1"/>
  <c r="BO1246" i="1"/>
  <c r="BO1188" i="1"/>
  <c r="BL1196" i="1"/>
  <c r="BL927" i="1"/>
  <c r="BK1184" i="1"/>
  <c r="BH871" i="1"/>
  <c r="BJ1008" i="1"/>
  <c r="BM1050" i="1"/>
  <c r="BH1175" i="1"/>
  <c r="BO1331" i="1"/>
  <c r="BG1255" i="1"/>
  <c r="BG1353" i="1"/>
  <c r="BH992" i="1"/>
  <c r="BL1054" i="1"/>
  <c r="BH1365" i="1"/>
  <c r="BI911" i="1"/>
  <c r="BI1035" i="1"/>
  <c r="BN1221" i="1"/>
  <c r="BG1172" i="1"/>
  <c r="BN910" i="1"/>
  <c r="BI1374" i="1"/>
  <c r="BN1011" i="1"/>
  <c r="BM922" i="1"/>
  <c r="BO1173" i="1"/>
  <c r="BM1382" i="1"/>
  <c r="BG896" i="1"/>
  <c r="BH1052" i="1"/>
  <c r="BJ1019" i="1"/>
  <c r="BO1273" i="1"/>
  <c r="BJ1092" i="1"/>
  <c r="BI1113" i="1"/>
  <c r="BK1279" i="1"/>
  <c r="BO910" i="1"/>
  <c r="BM1164" i="1"/>
  <c r="BK1145" i="1"/>
  <c r="BG1209" i="1"/>
  <c r="BG891" i="1"/>
  <c r="BG887" i="1"/>
  <c r="BM948" i="1"/>
  <c r="BH1063" i="1"/>
  <c r="BI1308" i="1"/>
  <c r="BH876" i="1"/>
  <c r="BP1010" i="1"/>
  <c r="BK1093" i="1"/>
  <c r="BI918" i="1"/>
  <c r="BJ1127" i="1"/>
  <c r="BG1024" i="1"/>
  <c r="BL1367" i="1"/>
  <c r="BM1318" i="1"/>
  <c r="BI1365" i="1"/>
  <c r="BH1249" i="1"/>
  <c r="BI1307" i="1"/>
  <c r="BG1239" i="1"/>
  <c r="BK1081" i="1"/>
  <c r="BL1339" i="1"/>
  <c r="BI937" i="1"/>
  <c r="BK1072" i="1"/>
  <c r="BO1365" i="1"/>
  <c r="BO1281" i="1"/>
  <c r="BQ882" i="1"/>
  <c r="AH93" i="6" s="1"/>
  <c r="BL1189" i="1"/>
  <c r="BJ1073" i="1"/>
  <c r="BQ1123" i="1"/>
  <c r="BO1254" i="1"/>
  <c r="BH1354" i="1"/>
  <c r="BG1357" i="1"/>
  <c r="BH1261" i="1"/>
  <c r="BI1368" i="1"/>
  <c r="BL891" i="1"/>
  <c r="BQ1175" i="1"/>
  <c r="BQ1042" i="1"/>
  <c r="BH883" i="1"/>
  <c r="BJ1343" i="1"/>
  <c r="BO984" i="1"/>
  <c r="BL923" i="1"/>
  <c r="BK1388" i="1"/>
  <c r="BO1266" i="1"/>
  <c r="BL1001" i="1"/>
  <c r="BQ875" i="1"/>
  <c r="AH86" i="6" s="1"/>
  <c r="BH1168" i="1"/>
  <c r="BO1008" i="1"/>
  <c r="BQ1214" i="1"/>
  <c r="BJ1141" i="1"/>
  <c r="BO890" i="1"/>
  <c r="BK1203" i="1"/>
  <c r="BG1275" i="1"/>
  <c r="BL1126" i="1"/>
  <c r="BK1150" i="1"/>
  <c r="BQ949" i="1"/>
  <c r="BP1006" i="1"/>
  <c r="BL1096" i="1"/>
  <c r="BQ1286" i="1"/>
  <c r="BH1258" i="1"/>
  <c r="BN1216" i="1"/>
  <c r="BO1071" i="1"/>
  <c r="BM1043" i="1"/>
  <c r="BI922" i="1"/>
  <c r="BN1359" i="1"/>
  <c r="BL1127" i="1"/>
  <c r="BM1330" i="1"/>
  <c r="BK962" i="1"/>
  <c r="BG1296" i="1"/>
  <c r="BN1167" i="1"/>
  <c r="BO1298" i="1"/>
  <c r="BK1117" i="1"/>
  <c r="BO895" i="1"/>
  <c r="BL949" i="1"/>
  <c r="BH889" i="1"/>
  <c r="BJ1216" i="1"/>
  <c r="BN1337" i="1"/>
  <c r="BM1198" i="1"/>
  <c r="BG1189" i="1"/>
  <c r="BM957" i="1"/>
  <c r="BG1298" i="1"/>
  <c r="BQ1304" i="1"/>
  <c r="BI931" i="1"/>
  <c r="BL1381" i="1"/>
  <c r="BG1258" i="1"/>
  <c r="BJ945" i="1"/>
  <c r="BJ1121" i="1"/>
  <c r="BI1116" i="1"/>
  <c r="BN1259" i="1"/>
  <c r="BK1127" i="1"/>
  <c r="BO947" i="1"/>
  <c r="BI884" i="1"/>
  <c r="BM979" i="1"/>
  <c r="BJ1257" i="1"/>
  <c r="BQ1107" i="1"/>
  <c r="BK1012" i="1"/>
  <c r="BO919" i="1"/>
  <c r="BQ1130" i="1"/>
  <c r="BQ1186" i="1"/>
  <c r="BH1081" i="1"/>
  <c r="BJ972" i="1"/>
  <c r="BG1079" i="1"/>
  <c r="BM1252" i="1"/>
  <c r="BJ994" i="1"/>
  <c r="BK1027" i="1"/>
  <c r="BN1351" i="1"/>
  <c r="BM1215" i="1"/>
  <c r="BQ1193" i="1"/>
  <c r="BG1107" i="1"/>
  <c r="BK1077" i="1"/>
  <c r="BK925" i="1"/>
  <c r="BK1083" i="1"/>
  <c r="BH1304" i="1"/>
  <c r="BH1143" i="1"/>
  <c r="BK1082" i="1"/>
  <c r="BG1063" i="1"/>
  <c r="BI1278" i="1"/>
  <c r="BK1212" i="1"/>
  <c r="BK1100" i="1"/>
  <c r="BI1030" i="1"/>
  <c r="BH1070" i="1"/>
  <c r="BH1185" i="1"/>
  <c r="BJ1023" i="1"/>
  <c r="BI990" i="1"/>
  <c r="BQ1046" i="1"/>
  <c r="BK1123" i="1"/>
  <c r="BL1159" i="1"/>
  <c r="BJ878" i="1"/>
  <c r="BK1294" i="1"/>
  <c r="BJ1117" i="1"/>
  <c r="BJ1080" i="1"/>
  <c r="BM1288" i="1"/>
  <c r="BQ1108" i="1"/>
  <c r="BQ1385" i="1"/>
  <c r="BQ1250" i="1"/>
  <c r="BK1138" i="1"/>
  <c r="BI1305" i="1"/>
  <c r="BH1029" i="1"/>
  <c r="BP879" i="1"/>
  <c r="BQ1128" i="1"/>
  <c r="BO1162" i="1"/>
  <c r="BL976" i="1"/>
  <c r="BM1123" i="1"/>
  <c r="BO964" i="1"/>
  <c r="BM980" i="1"/>
  <c r="BK957" i="1"/>
  <c r="BJ1319" i="1"/>
  <c r="BN982" i="1"/>
  <c r="BO1385" i="1"/>
  <c r="BK1108" i="1"/>
  <c r="BN1317" i="1"/>
  <c r="BK1120" i="1"/>
  <c r="BL1343" i="1"/>
  <c r="BK918" i="1"/>
  <c r="BG1233" i="1"/>
  <c r="BG1281" i="1"/>
  <c r="BM1142" i="1"/>
  <c r="BM1383" i="1"/>
  <c r="BH1228" i="1"/>
  <c r="BM1289" i="1"/>
  <c r="BH1246" i="1"/>
  <c r="BN1256" i="1"/>
  <c r="BG1043" i="1"/>
  <c r="BO1191" i="1"/>
  <c r="BG1136" i="1"/>
  <c r="BH1089" i="1"/>
  <c r="BQ1225" i="1"/>
  <c r="BJ1089" i="1"/>
  <c r="BG1074" i="1"/>
  <c r="BH1315" i="1"/>
  <c r="BO1196" i="1"/>
  <c r="BG1062" i="1"/>
  <c r="BK955" i="1"/>
  <c r="BN1101" i="1"/>
  <c r="BL890" i="1"/>
  <c r="BN1076" i="1"/>
  <c r="BK1154" i="1"/>
  <c r="BK1208" i="1"/>
  <c r="BH1349" i="1"/>
  <c r="BN905" i="1"/>
  <c r="BL1205" i="1"/>
  <c r="BN1180" i="1"/>
  <c r="BO1326" i="1"/>
  <c r="BJ1354" i="1"/>
  <c r="BG921" i="1"/>
  <c r="BM1220" i="1"/>
  <c r="BG1146" i="1"/>
  <c r="BH930" i="1"/>
  <c r="BH896" i="1"/>
  <c r="BN1007" i="1"/>
  <c r="BI1203" i="1"/>
  <c r="BM967" i="1"/>
  <c r="BK1028" i="1"/>
  <c r="BO1133" i="1"/>
  <c r="BL912" i="1"/>
  <c r="BO1212" i="1"/>
  <c r="BL1280" i="1"/>
  <c r="BK1044" i="1"/>
  <c r="BN1034" i="1"/>
  <c r="BQ899" i="1"/>
  <c r="AH110" i="6" s="1"/>
  <c r="BQ972" i="1"/>
  <c r="BK974" i="1"/>
  <c r="BJ1035" i="1"/>
  <c r="BK1237" i="1"/>
  <c r="BG1339" i="1"/>
  <c r="BI941" i="1"/>
  <c r="BI1240" i="1"/>
  <c r="BG1262" i="1"/>
  <c r="BI992" i="1"/>
  <c r="BQ1151" i="1"/>
  <c r="BJ1357" i="1"/>
  <c r="BI1282" i="1"/>
  <c r="BQ982" i="1"/>
  <c r="BG978" i="1"/>
  <c r="BJ1170" i="1"/>
  <c r="BK1099" i="1"/>
  <c r="BJ1057" i="1"/>
  <c r="BI1166" i="1"/>
  <c r="BQ933" i="1"/>
  <c r="AH144" i="6" s="1"/>
  <c r="BG1006" i="1"/>
  <c r="BL940" i="1"/>
  <c r="BJ1140" i="1"/>
  <c r="BG1318" i="1"/>
  <c r="BM1085" i="1"/>
  <c r="BL1066" i="1"/>
  <c r="BH1032" i="1"/>
  <c r="BM1292" i="1"/>
  <c r="BM894" i="1"/>
  <c r="BQ1081" i="1"/>
  <c r="BI1258" i="1"/>
  <c r="BP1267" i="1"/>
  <c r="BH1282" i="1"/>
  <c r="BM1151" i="1"/>
  <c r="BH1319" i="1"/>
  <c r="BH905" i="1"/>
  <c r="BH922" i="1"/>
  <c r="BN948" i="1"/>
  <c r="BL1154" i="1"/>
  <c r="BI886" i="1"/>
  <c r="BH1085" i="1"/>
  <c r="BP1172" i="1"/>
  <c r="BQ896" i="1"/>
  <c r="AH107" i="6" s="1"/>
  <c r="BG1294" i="1"/>
  <c r="BJ966" i="1"/>
  <c r="BO1116" i="1"/>
  <c r="BI1238" i="1"/>
  <c r="BO1146" i="1"/>
  <c r="BG1310" i="1"/>
  <c r="BL1371" i="1"/>
  <c r="BO938" i="1"/>
  <c r="BJ1051" i="1"/>
  <c r="BO1202" i="1"/>
  <c r="BH1263" i="1"/>
  <c r="BQ1310" i="1"/>
  <c r="BQ1159" i="1"/>
  <c r="BH1340" i="1"/>
  <c r="BK888" i="1"/>
  <c r="BJ1220" i="1"/>
  <c r="BJ947" i="1"/>
  <c r="BG1052" i="1"/>
  <c r="BK939" i="1"/>
  <c r="BG1070" i="1"/>
  <c r="BG1283" i="1"/>
  <c r="BJ887" i="1"/>
  <c r="BM1141" i="1"/>
  <c r="BH1277" i="1"/>
  <c r="BN1039" i="1"/>
  <c r="BN1358" i="1"/>
  <c r="BI913" i="1"/>
  <c r="BG1000" i="1"/>
  <c r="BL1030" i="1"/>
  <c r="BG1378" i="1"/>
  <c r="BL1184" i="1"/>
  <c r="BO1140" i="1"/>
  <c r="BK1247" i="1"/>
  <c r="BK926" i="1"/>
  <c r="BM919" i="1"/>
  <c r="BL1169" i="1"/>
  <c r="BQ885" i="1"/>
  <c r="AH96" i="6" s="1"/>
  <c r="BI959" i="1"/>
  <c r="BO996" i="1"/>
  <c r="BI893" i="1"/>
  <c r="BO1054" i="1"/>
  <c r="BG1076" i="1"/>
  <c r="BJ1100" i="1"/>
  <c r="BH1208" i="1"/>
  <c r="BO1156" i="1"/>
  <c r="BM1064" i="1"/>
  <c r="BH1040" i="1"/>
  <c r="BN1121" i="1"/>
  <c r="BI1060" i="1"/>
  <c r="BH1375" i="1"/>
  <c r="BO1302" i="1"/>
  <c r="BO1389" i="1"/>
  <c r="BN957" i="1"/>
  <c r="BG1354" i="1"/>
  <c r="BI960" i="1"/>
  <c r="BQ1373" i="1"/>
  <c r="BL1038" i="1"/>
  <c r="BL1201" i="1"/>
  <c r="BN1342" i="1"/>
  <c r="BQ1308" i="1"/>
  <c r="BN896" i="1"/>
  <c r="BO1001" i="1"/>
  <c r="BI945" i="1"/>
  <c r="BJ1211" i="1"/>
  <c r="BQ1246" i="1"/>
  <c r="BO1093" i="1"/>
  <c r="BM1149" i="1"/>
  <c r="BM1310" i="1"/>
  <c r="BQ911" i="1"/>
  <c r="AH122" i="6" s="1"/>
  <c r="BQ1344" i="1"/>
  <c r="BH1082" i="1"/>
  <c r="BL1346" i="1"/>
  <c r="BH1270" i="1"/>
  <c r="BQ1285" i="1"/>
  <c r="BQ1386" i="1"/>
  <c r="BQ1238" i="1"/>
  <c r="BQ914" i="1"/>
  <c r="AH125" i="6" s="1"/>
  <c r="BK923" i="1"/>
  <c r="BJ1380" i="1"/>
  <c r="BN1035" i="1"/>
  <c r="BJ1058" i="1"/>
  <c r="BK1331" i="1"/>
  <c r="BH1221" i="1"/>
  <c r="BI1388" i="1"/>
  <c r="BK1280" i="1"/>
  <c r="BQ1147" i="1"/>
  <c r="BK1288" i="1"/>
  <c r="BN1251" i="1"/>
  <c r="BJ1229" i="1"/>
  <c r="BJ980" i="1"/>
  <c r="BO1261" i="1"/>
  <c r="BJ1386" i="1"/>
  <c r="BL1139" i="1"/>
  <c r="BH1024" i="1"/>
  <c r="BO914" i="1"/>
  <c r="BK1379" i="1"/>
  <c r="BH1195" i="1"/>
  <c r="BI1362" i="1"/>
  <c r="BI914" i="1"/>
  <c r="BG956" i="1"/>
  <c r="BI1373" i="1"/>
  <c r="BQ1341" i="1"/>
  <c r="BI1285" i="1"/>
  <c r="BG926" i="1"/>
  <c r="BJ1180" i="1"/>
  <c r="BI1246" i="1"/>
  <c r="BK1253" i="1"/>
  <c r="BI1191" i="1"/>
  <c r="BO1087" i="1"/>
  <c r="BN1079" i="1"/>
  <c r="BN1103" i="1"/>
  <c r="BG1110" i="1"/>
  <c r="BQ1226" i="1"/>
  <c r="BO1209" i="1"/>
  <c r="BG1345" i="1"/>
  <c r="BK1008" i="1"/>
  <c r="BN911" i="1"/>
  <c r="BH1389" i="1"/>
  <c r="BH1244" i="1"/>
  <c r="BL1049" i="1"/>
  <c r="BO971" i="1"/>
  <c r="BN897" i="1"/>
  <c r="BJ1120" i="1"/>
  <c r="BJ1192" i="1"/>
  <c r="BJ1378" i="1"/>
  <c r="BO1136" i="1"/>
  <c r="BN1146" i="1"/>
  <c r="BM1206" i="1"/>
  <c r="BP871" i="1"/>
  <c r="BK870" i="1"/>
  <c r="BL871" i="1"/>
  <c r="BO873" i="1"/>
  <c r="BQ877" i="1"/>
  <c r="AH88" i="6" s="1"/>
  <c r="BH870" i="1"/>
  <c r="BL878" i="1"/>
  <c r="BH878" i="1"/>
  <c r="BL875" i="1"/>
  <c r="BJ871" i="1"/>
  <c r="BJ870" i="1"/>
  <c r="BM877" i="1"/>
  <c r="BI1236" i="1"/>
  <c r="BM876" i="1"/>
  <c r="BM875" i="1"/>
  <c r="BN877" i="1"/>
  <c r="BJ875" i="1"/>
  <c r="BN870" i="1"/>
  <c r="BG871" i="1"/>
  <c r="BO877" i="1"/>
  <c r="BH874" i="1"/>
  <c r="BG877" i="1"/>
  <c r="BL877" i="1"/>
  <c r="BL876" i="1"/>
  <c r="BN875" i="1"/>
  <c r="BO879" i="1"/>
  <c r="BI878" i="1"/>
  <c r="BM872" i="1"/>
  <c r="BI874" i="1"/>
  <c r="BO872" i="1"/>
  <c r="BL872" i="1"/>
  <c r="BN872" i="1"/>
  <c r="BH872" i="1"/>
  <c r="BG870" i="1"/>
  <c r="BJ872" i="1"/>
  <c r="BN878" i="1"/>
  <c r="BN876" i="1"/>
  <c r="BI873" i="1"/>
  <c r="BN873" i="1"/>
  <c r="BK876" i="1"/>
  <c r="BJ876" i="1"/>
  <c r="BG873" i="1"/>
  <c r="BO878" i="1"/>
  <c r="BK874" i="1"/>
  <c r="BP870" i="1"/>
  <c r="BM874" i="1"/>
  <c r="BG872" i="1"/>
  <c r="BH877" i="1"/>
  <c r="BN871" i="1"/>
  <c r="BM878" i="1"/>
  <c r="BK878" i="1"/>
  <c r="BG878" i="1"/>
  <c r="BQ873" i="1"/>
  <c r="AH84" i="6" s="1"/>
  <c r="BP877" i="1"/>
  <c r="BI876" i="1"/>
  <c r="BI870" i="1"/>
  <c r="BK875" i="1"/>
  <c r="BK872" i="1"/>
  <c r="BQ878" i="1"/>
  <c r="AH89" i="6" s="1"/>
  <c r="BP874" i="1"/>
  <c r="BP873" i="1"/>
  <c r="BP875" i="1"/>
  <c r="BQ870" i="1"/>
  <c r="AH81" i="6" s="1"/>
  <c r="BJ874" i="1"/>
  <c r="BI877" i="1"/>
  <c r="BN874" i="1"/>
  <c r="BI871" i="1"/>
  <c r="BO874" i="1"/>
  <c r="BQ874" i="1"/>
  <c r="AH85" i="6" s="1"/>
  <c r="BH875" i="1"/>
  <c r="BL873" i="1"/>
  <c r="BK877" i="1"/>
  <c r="BL870" i="1"/>
  <c r="BJ873" i="1"/>
  <c r="BJ877" i="1"/>
  <c r="BL874" i="1"/>
  <c r="BK871" i="1"/>
  <c r="BG876" i="1"/>
  <c r="BQ872" i="1"/>
  <c r="AH83" i="6" s="1"/>
  <c r="BK873" i="1"/>
  <c r="BQ871" i="1"/>
  <c r="AH82" i="6" s="1"/>
  <c r="BG874" i="1"/>
  <c r="BO871" i="1"/>
  <c r="BM873" i="1"/>
  <c r="BO875" i="1"/>
  <c r="BO870" i="1"/>
  <c r="BM870" i="1"/>
  <c r="BM871" i="1"/>
  <c r="BP872" i="1"/>
  <c r="BI875" i="1"/>
  <c r="BP876" i="1"/>
  <c r="BH873" i="1"/>
  <c r="BQ876" i="1"/>
  <c r="AH87" i="6" s="1"/>
  <c r="BI872" i="1"/>
  <c r="BO876" i="1"/>
  <c r="BI1209" i="1"/>
  <c r="BM1366" i="1"/>
  <c r="BQ1134" i="1"/>
  <c r="BO1184" i="1"/>
  <c r="BL1052" i="1"/>
  <c r="BJ1028" i="1"/>
  <c r="BI958" i="1"/>
  <c r="BJ1087" i="1"/>
  <c r="BK1239" i="1"/>
  <c r="BL879" i="1"/>
  <c r="BJ953" i="1"/>
  <c r="BM1029" i="1"/>
  <c r="BL1200" i="1"/>
  <c r="BN1082" i="1"/>
  <c r="BH879" i="1"/>
  <c r="BQ888" i="1"/>
  <c r="AH99" i="6" s="1"/>
  <c r="BO1152" i="1"/>
  <c r="BI879" i="1"/>
  <c r="BI1089" i="1"/>
  <c r="BQ950" i="1"/>
  <c r="BM1084" i="1"/>
  <c r="BK868" i="1"/>
  <c r="BQ1006" i="1"/>
  <c r="BK983" i="1"/>
  <c r="BP919" i="1"/>
  <c r="BP1135" i="1"/>
  <c r="BN879" i="1"/>
  <c r="BO1198" i="1"/>
  <c r="BP968" i="1"/>
  <c r="BJ1102" i="1"/>
  <c r="BQ879" i="1"/>
  <c r="AH90" i="6" s="1"/>
  <c r="BQ1032" i="1"/>
  <c r="BO1336" i="1"/>
  <c r="BO956" i="1"/>
  <c r="BM1139" i="1"/>
  <c r="BK867" i="1"/>
  <c r="BP867" i="1"/>
  <c r="BG867" i="1"/>
  <c r="BQ867" i="1"/>
  <c r="AH78" i="6" s="1"/>
  <c r="BJ867" i="1"/>
  <c r="BM867" i="1"/>
  <c r="BH867" i="1"/>
  <c r="BL867" i="1"/>
  <c r="BI867" i="1"/>
  <c r="BN867" i="1"/>
  <c r="BN869" i="1"/>
  <c r="BM868" i="1"/>
  <c r="BP868" i="1"/>
  <c r="BN868" i="1"/>
  <c r="BI868" i="1"/>
  <c r="BL869" i="1"/>
  <c r="BL868" i="1"/>
  <c r="BI869" i="1"/>
  <c r="BQ869" i="1"/>
  <c r="AH80" i="6" s="1"/>
  <c r="BG869" i="1"/>
  <c r="BG868" i="1"/>
  <c r="BH869" i="1"/>
  <c r="BJ869" i="1"/>
  <c r="BQ868" i="1"/>
  <c r="AH79" i="6" s="1"/>
  <c r="BK869" i="1"/>
  <c r="BM869" i="1"/>
  <c r="BH868" i="1"/>
  <c r="BJ868" i="1"/>
  <c r="BP869" i="1"/>
  <c r="BP1260" i="1"/>
  <c r="BM879" i="1"/>
  <c r="BK879" i="1"/>
  <c r="BG879" i="1"/>
  <c r="BJ879" i="1"/>
  <c r="BM1368" i="1"/>
  <c r="BQ1018" i="1"/>
  <c r="BJ1193" i="1"/>
  <c r="BL1248" i="1"/>
  <c r="BG1025" i="1"/>
  <c r="BI902" i="1"/>
  <c r="BN1312" i="1"/>
  <c r="BJ1183" i="1"/>
  <c r="BQ1300" i="1"/>
  <c r="BK1251" i="1"/>
  <c r="BG1227" i="1"/>
  <c r="BP1032" i="1"/>
  <c r="BI1152" i="1"/>
  <c r="BL1258" i="1"/>
  <c r="BM898" i="1"/>
  <c r="BQ1358" i="1"/>
  <c r="BJ1269" i="1"/>
  <c r="BL928" i="1"/>
  <c r="BH968" i="1"/>
  <c r="BJ1147" i="1"/>
  <c r="BG912" i="1"/>
  <c r="BI1047" i="1"/>
  <c r="BG1366" i="1"/>
  <c r="BH1182" i="1"/>
  <c r="BP1271" i="1"/>
  <c r="BP1206" i="1"/>
  <c r="BN1341" i="1"/>
  <c r="BG888" i="1"/>
  <c r="BQ1272" i="1"/>
  <c r="BJ1324" i="1"/>
  <c r="BQ1054" i="1"/>
  <c r="BG1129" i="1"/>
  <c r="BI1301" i="1"/>
  <c r="BO932" i="1"/>
  <c r="BG1055" i="1"/>
  <c r="BP1199" i="1"/>
  <c r="BO1052" i="1"/>
  <c r="BJ1279" i="1"/>
  <c r="BO1179" i="1"/>
  <c r="BK1326" i="1"/>
  <c r="BH1117" i="1"/>
  <c r="BO1278" i="1"/>
  <c r="BK1107" i="1"/>
  <c r="BJ1126" i="1"/>
  <c r="BN1289" i="1"/>
  <c r="BM963" i="1"/>
  <c r="BP983" i="1"/>
  <c r="BL1293" i="1"/>
  <c r="BN1091" i="1"/>
  <c r="BJ1043" i="1"/>
  <c r="BM1279" i="1"/>
  <c r="BK899" i="1"/>
  <c r="BP1195" i="1"/>
  <c r="BG1279" i="1"/>
  <c r="BN1272" i="1"/>
  <c r="BQ1181" i="1"/>
  <c r="BL1265" i="1"/>
  <c r="BI1255" i="1"/>
  <c r="BQ1142" i="1"/>
  <c r="BK1113" i="1"/>
  <c r="BI978" i="1"/>
  <c r="BK911" i="1"/>
  <c r="BG900" i="1"/>
  <c r="BP953" i="1"/>
  <c r="BO1084" i="1"/>
  <c r="BI951" i="1"/>
  <c r="BN1204" i="1"/>
  <c r="BO1332" i="1"/>
  <c r="BN1314" i="1"/>
  <c r="BQ1357" i="1"/>
  <c r="BL1171" i="1"/>
  <c r="BL1279" i="1"/>
  <c r="BQ1086" i="1"/>
  <c r="BP957" i="1"/>
  <c r="BI1137" i="1"/>
  <c r="BO1295" i="1"/>
  <c r="BO1352" i="1"/>
  <c r="BI1146" i="1"/>
  <c r="BM1136" i="1"/>
  <c r="BG953" i="1"/>
  <c r="BM970" i="1"/>
  <c r="BK1206" i="1"/>
  <c r="BK1080" i="1"/>
  <c r="BH1155" i="1"/>
  <c r="BP1282" i="1"/>
  <c r="BG1075" i="1"/>
  <c r="BG1217" i="1"/>
  <c r="BK1131" i="1"/>
  <c r="BM1102" i="1"/>
  <c r="BI1263" i="1"/>
  <c r="BK977" i="1"/>
  <c r="BK1333" i="1"/>
  <c r="BK1065" i="1"/>
  <c r="BO886" i="1"/>
  <c r="BP1324" i="1"/>
  <c r="BG1022" i="1"/>
  <c r="BG1331" i="1"/>
  <c r="BI1145" i="1"/>
  <c r="BJ1085" i="1"/>
  <c r="BN1224" i="1"/>
  <c r="BJ1368" i="1"/>
  <c r="BK1160" i="1"/>
  <c r="BK1321" i="1"/>
  <c r="BI1155" i="1"/>
  <c r="BL1057" i="1"/>
  <c r="BG1016" i="1"/>
  <c r="BJ1373" i="1"/>
  <c r="BL920" i="1"/>
  <c r="BJ1352" i="1"/>
  <c r="BM1324" i="1"/>
  <c r="BN967" i="1"/>
  <c r="BK961" i="1"/>
  <c r="BQ1146" i="1"/>
  <c r="BL1384" i="1"/>
  <c r="BO929" i="1"/>
  <c r="BJ1093" i="1"/>
  <c r="BP1157" i="1"/>
  <c r="BN1132" i="1"/>
  <c r="BM1266" i="1"/>
  <c r="BG1027" i="1"/>
  <c r="BK1273" i="1"/>
  <c r="BO1066" i="1"/>
  <c r="BN892" i="1"/>
  <c r="BK1249" i="1"/>
  <c r="BQ988" i="1"/>
  <c r="BK1256" i="1"/>
  <c r="BP1142" i="1"/>
  <c r="BG945" i="1"/>
  <c r="BG1254" i="1"/>
  <c r="BQ1077" i="1"/>
  <c r="BL1312" i="1"/>
  <c r="BK1370" i="1"/>
  <c r="BM1196" i="1"/>
  <c r="BN1170" i="1"/>
  <c r="BH1209" i="1"/>
  <c r="BN921" i="1"/>
  <c r="BO903" i="1"/>
  <c r="BJ1002" i="1"/>
  <c r="BN1153" i="1"/>
  <c r="BH985" i="1"/>
  <c r="BQ1095" i="1"/>
  <c r="BN1213" i="1"/>
  <c r="BN1193" i="1"/>
  <c r="BP1082" i="1"/>
  <c r="BG886" i="1"/>
  <c r="BH1351" i="1"/>
  <c r="BJ1338" i="1"/>
  <c r="BM1305" i="1"/>
  <c r="BN1263" i="1"/>
  <c r="BI1120" i="1"/>
  <c r="BK968" i="1"/>
  <c r="BJ1125" i="1"/>
  <c r="BH1295" i="1"/>
  <c r="BM1360" i="1"/>
  <c r="BP903" i="1"/>
  <c r="BI1018" i="1"/>
  <c r="BG1312" i="1"/>
  <c r="BH1381" i="1"/>
  <c r="BG1343" i="1"/>
  <c r="BQ983" i="1"/>
  <c r="BK1183" i="1"/>
  <c r="BH1058" i="1"/>
  <c r="BK1372" i="1"/>
  <c r="BL1222" i="1"/>
  <c r="BL1299" i="1"/>
  <c r="BG906" i="1"/>
  <c r="BP1093" i="1"/>
  <c r="BK1026" i="1"/>
  <c r="BM1060" i="1"/>
  <c r="BL1335" i="1"/>
  <c r="BL1046" i="1"/>
  <c r="BM1051" i="1"/>
  <c r="BG1101" i="1"/>
  <c r="BK1226" i="1"/>
  <c r="BQ1213" i="1"/>
  <c r="BM1159" i="1"/>
  <c r="BI1225" i="1"/>
  <c r="BL1211" i="1"/>
  <c r="BI1340" i="1"/>
  <c r="BI1375" i="1"/>
  <c r="BG1251" i="1"/>
  <c r="BG1338" i="1"/>
  <c r="BP1071" i="1"/>
  <c r="BL1338" i="1"/>
  <c r="BK1314" i="1"/>
  <c r="BK1017" i="1"/>
  <c r="BM1265" i="1"/>
  <c r="BQ1104" i="1"/>
  <c r="BQ1016" i="1"/>
  <c r="BH895" i="1"/>
  <c r="BK1155" i="1"/>
  <c r="BL1292" i="1"/>
  <c r="BH1199" i="1"/>
  <c r="BN1228" i="1"/>
  <c r="BN1177" i="1"/>
  <c r="BJ1189" i="1"/>
  <c r="BO1041" i="1"/>
  <c r="BI1325" i="1"/>
  <c r="BO1108" i="1"/>
  <c r="BO1236" i="1"/>
  <c r="BO1094" i="1"/>
  <c r="BL1175" i="1"/>
  <c r="BM938" i="1"/>
  <c r="BP888" i="1"/>
  <c r="BM1205" i="1"/>
  <c r="BJ983" i="1"/>
  <c r="BJ1213" i="1"/>
  <c r="BO1330" i="1"/>
  <c r="BO1279" i="1"/>
  <c r="BG1127" i="1"/>
  <c r="BK1174" i="1"/>
  <c r="BQ1245" i="1"/>
  <c r="BI998" i="1"/>
  <c r="BJ974" i="1"/>
  <c r="BO896" i="1"/>
  <c r="BN1178" i="1"/>
  <c r="BH956" i="1"/>
  <c r="BG977" i="1"/>
  <c r="BL1020" i="1"/>
  <c r="BH1314" i="1"/>
  <c r="BJ960" i="1"/>
  <c r="BH1303" i="1"/>
  <c r="BJ1131" i="1"/>
  <c r="BM972" i="1"/>
  <c r="BK1051" i="1"/>
  <c r="BJ1139" i="1"/>
  <c r="BL1310" i="1"/>
  <c r="BK903" i="1"/>
  <c r="BI1211" i="1"/>
  <c r="BL980" i="1"/>
  <c r="BJ1144" i="1"/>
  <c r="BJ1291" i="1"/>
  <c r="BG1316" i="1"/>
  <c r="BQ1065" i="1"/>
  <c r="BL1147" i="1"/>
  <c r="BG943" i="1"/>
  <c r="BO1163" i="1"/>
  <c r="BQ1082" i="1"/>
  <c r="BI1114" i="1"/>
  <c r="BL1213" i="1"/>
  <c r="BG1223" i="1"/>
  <c r="BN1042" i="1"/>
  <c r="BI1078" i="1"/>
  <c r="BM1302" i="1"/>
  <c r="BO1178" i="1"/>
  <c r="BM1154" i="1"/>
  <c r="BG895" i="1"/>
  <c r="BM1157" i="1"/>
  <c r="BO1364" i="1"/>
  <c r="BL1112" i="1"/>
  <c r="BG1319" i="1"/>
  <c r="BO1148" i="1"/>
  <c r="BK1144" i="1"/>
  <c r="BM1190" i="1"/>
  <c r="BO1115" i="1"/>
  <c r="BJ910" i="1"/>
  <c r="BM1025" i="1"/>
  <c r="BJ1047" i="1"/>
  <c r="BO1197" i="1"/>
  <c r="BQ1141" i="1"/>
  <c r="BI1323" i="1"/>
  <c r="BQ1168" i="1"/>
  <c r="BO1218" i="1"/>
  <c r="BL1061" i="1"/>
  <c r="BO904" i="1"/>
  <c r="BH1380" i="1"/>
  <c r="BO1376" i="1"/>
  <c r="BH1086" i="1"/>
  <c r="BM947" i="1"/>
  <c r="BM932" i="1"/>
  <c r="BJ918" i="1"/>
  <c r="BJ1056" i="1"/>
  <c r="BO1363" i="1"/>
  <c r="BO1155" i="1"/>
  <c r="BK1010" i="1"/>
  <c r="BG998" i="1"/>
  <c r="BJ971" i="1"/>
  <c r="BG932" i="1"/>
  <c r="BH1148" i="1"/>
  <c r="BP1047" i="1"/>
  <c r="BN974" i="1"/>
  <c r="BG1264" i="1"/>
  <c r="BM1116" i="1"/>
  <c r="BJ1374" i="1"/>
  <c r="BH1301" i="1"/>
  <c r="BG1049" i="1"/>
  <c r="BI975" i="1"/>
  <c r="BG1284" i="1"/>
  <c r="BL971" i="1"/>
  <c r="BP1256" i="1"/>
  <c r="BL1368" i="1"/>
  <c r="BJ1187" i="1"/>
  <c r="BL1177" i="1"/>
  <c r="BK963" i="1"/>
  <c r="BL1214" i="1"/>
  <c r="BQ967" i="1"/>
  <c r="BP1017" i="1"/>
  <c r="BM1231" i="1"/>
  <c r="BH1047" i="1"/>
  <c r="BJ1300" i="1"/>
  <c r="BN1295" i="1"/>
  <c r="BL1233" i="1"/>
  <c r="BN1364" i="1"/>
  <c r="BL954" i="1"/>
  <c r="BK1105" i="1"/>
  <c r="BN1237" i="1"/>
  <c r="BO1085" i="1"/>
  <c r="BO1374" i="1"/>
  <c r="BK1000" i="1"/>
  <c r="BQ1176" i="1"/>
  <c r="BM1090" i="1"/>
  <c r="BN1166" i="1"/>
  <c r="BN1005" i="1"/>
  <c r="BJ1007" i="1"/>
  <c r="BL1125" i="1"/>
  <c r="BG1083" i="1"/>
  <c r="BP1297" i="1"/>
  <c r="BK917" i="1"/>
  <c r="BG1230" i="1"/>
  <c r="BL1018" i="1"/>
  <c r="BL1320" i="1"/>
  <c r="BI957" i="1"/>
  <c r="BL914" i="1"/>
  <c r="BM1184" i="1"/>
  <c r="BQ1228" i="1"/>
  <c r="BI1304" i="1"/>
  <c r="BG924" i="1"/>
  <c r="BL938" i="1"/>
  <c r="BH1280" i="1"/>
  <c r="BK929" i="1"/>
  <c r="BH1357" i="1"/>
  <c r="BJ1062" i="1"/>
  <c r="BG981" i="1"/>
  <c r="BN1089" i="1"/>
  <c r="BI1359" i="1"/>
  <c r="BO1038" i="1"/>
  <c r="BK1295" i="1"/>
  <c r="BJ999" i="1"/>
  <c r="BQ889" i="1"/>
  <c r="AH100" i="6" s="1"/>
  <c r="BI1119" i="1"/>
  <c r="BL1319" i="1"/>
  <c r="BH1364" i="1"/>
  <c r="BM1137" i="1"/>
  <c r="BJ1048" i="1"/>
  <c r="BK944" i="1"/>
  <c r="BK980" i="1"/>
  <c r="BL1271" i="1"/>
  <c r="BG1346" i="1"/>
  <c r="BN1379" i="1"/>
  <c r="BH1206" i="1"/>
  <c r="BO1005" i="1"/>
  <c r="BH1211" i="1"/>
  <c r="BN980" i="1"/>
  <c r="BG1201" i="1"/>
  <c r="BJ883" i="1"/>
  <c r="BH1021" i="1"/>
  <c r="BN1185" i="1"/>
  <c r="BI1260" i="1"/>
  <c r="BG1292" i="1"/>
  <c r="BL937" i="1"/>
  <c r="BL1202" i="1"/>
  <c r="BH1312" i="1"/>
  <c r="BJ1342" i="1"/>
  <c r="BP1167" i="1"/>
  <c r="BL1231" i="1"/>
  <c r="BJ1060" i="1"/>
  <c r="BL945" i="1"/>
  <c r="BG1195" i="1"/>
  <c r="BJ1276" i="1"/>
  <c r="BL1225" i="1"/>
  <c r="BL1218" i="1"/>
  <c r="BL1348" i="1"/>
  <c r="BJ1316" i="1"/>
  <c r="BJ1095" i="1"/>
  <c r="BJ1178" i="1"/>
  <c r="BM1244" i="1"/>
  <c r="BG1096" i="1"/>
  <c r="BO950" i="1"/>
  <c r="BL1160" i="1"/>
  <c r="BK1115" i="1"/>
  <c r="BJ1259" i="1"/>
  <c r="BH946" i="1"/>
  <c r="BK951" i="1"/>
  <c r="BP1146" i="1"/>
  <c r="BK1034" i="1"/>
  <c r="BJ1333" i="1"/>
  <c r="BQ1338" i="1"/>
  <c r="BO1221" i="1"/>
  <c r="BP1384" i="1"/>
  <c r="BK1378" i="1"/>
  <c r="BQ915" i="1"/>
  <c r="AH126" i="6" s="1"/>
  <c r="BH888" i="1"/>
  <c r="BI899" i="1"/>
  <c r="BH1243" i="1"/>
  <c r="BH913" i="1"/>
  <c r="BI1169" i="1"/>
  <c r="BH1187" i="1"/>
  <c r="BI1032" i="1"/>
  <c r="BP1320" i="1"/>
  <c r="BG1015" i="1"/>
  <c r="BN1339" i="1"/>
  <c r="BQ1111" i="1"/>
  <c r="BH1376" i="1"/>
  <c r="BL1080" i="1"/>
  <c r="BG946" i="1"/>
  <c r="BH1322" i="1"/>
  <c r="BG1349" i="1"/>
  <c r="BO1355" i="1"/>
  <c r="BO1175" i="1"/>
  <c r="BP1078" i="1"/>
  <c r="BN1074" i="1"/>
  <c r="BN1150" i="1"/>
  <c r="BG1360" i="1"/>
  <c r="BK1129" i="1"/>
  <c r="BO1176" i="1"/>
  <c r="BN1390" i="1"/>
  <c r="BM1004" i="1"/>
  <c r="BG1205" i="1"/>
  <c r="BQ910" i="1"/>
  <c r="AH121" i="6" s="1"/>
  <c r="BG959" i="1"/>
  <c r="BO1157" i="1"/>
  <c r="BJ1251" i="1"/>
  <c r="BM1036" i="1"/>
  <c r="BQ1332" i="1"/>
  <c r="BJ1072" i="1"/>
  <c r="BM1115" i="1"/>
  <c r="BP1021" i="1"/>
  <c r="BH1329" i="1"/>
  <c r="BO1101" i="1"/>
  <c r="BL1155" i="1"/>
  <c r="BK1263" i="1"/>
  <c r="BG1372" i="1"/>
  <c r="BG1115" i="1"/>
  <c r="BO1200" i="1"/>
  <c r="BK973" i="1"/>
  <c r="BO953" i="1"/>
  <c r="BL1089" i="1"/>
  <c r="BQ1048" i="1"/>
  <c r="BI1115" i="1"/>
  <c r="BQ980" i="1"/>
  <c r="BL1270" i="1"/>
  <c r="BO1012" i="1"/>
  <c r="BL1188" i="1"/>
  <c r="BN1299" i="1"/>
  <c r="BG979" i="1"/>
  <c r="BG1125" i="1"/>
  <c r="BP892" i="1"/>
  <c r="BL913" i="1"/>
  <c r="BM915" i="1"/>
  <c r="BK1073" i="1"/>
  <c r="BI1194" i="1"/>
  <c r="BJ1163" i="1"/>
  <c r="BQ1055" i="1"/>
  <c r="BM1273" i="1"/>
  <c r="BG1021" i="1"/>
  <c r="BK1163" i="1"/>
  <c r="BI1033" i="1"/>
  <c r="BI910" i="1"/>
  <c r="BN972" i="1"/>
  <c r="BL893" i="1"/>
  <c r="BJ933" i="1"/>
  <c r="BH1356" i="1"/>
  <c r="BM1308" i="1"/>
  <c r="BQ978" i="1"/>
  <c r="BL997" i="1"/>
  <c r="BI1184" i="1"/>
  <c r="BQ1313" i="1"/>
  <c r="BL1093" i="1"/>
  <c r="BN1168" i="1"/>
  <c r="BQ934" i="1"/>
  <c r="AH145" i="6" s="1"/>
  <c r="BL1070" i="1"/>
  <c r="BQ894" i="1"/>
  <c r="AH105" i="6" s="1"/>
  <c r="BM1362" i="1"/>
  <c r="BL1079" i="1"/>
  <c r="BH1200" i="1"/>
  <c r="BJ1000" i="1"/>
  <c r="BG1113" i="1"/>
  <c r="BJ1313" i="1"/>
  <c r="BQ1343" i="1"/>
  <c r="BL1390" i="1"/>
  <c r="BJ1254" i="1"/>
  <c r="BH1170" i="1"/>
  <c r="BG1317" i="1"/>
  <c r="BJ1088" i="1"/>
  <c r="BN997" i="1"/>
  <c r="BQ997" i="1"/>
  <c r="BQ1183" i="1"/>
  <c r="BG1198" i="1"/>
  <c r="BK1176" i="1"/>
  <c r="BK1330" i="1"/>
  <c r="BP1210" i="1"/>
  <c r="BG939" i="1"/>
  <c r="BK1266" i="1"/>
  <c r="BM974" i="1"/>
  <c r="BH1317" i="1"/>
  <c r="BO951" i="1"/>
  <c r="BG1108" i="1"/>
  <c r="BK1373" i="1"/>
  <c r="BM1186" i="1"/>
  <c r="BQ1171" i="1"/>
  <c r="BL892" i="1"/>
  <c r="BK954" i="1"/>
  <c r="BO990" i="1"/>
  <c r="BH1374" i="1"/>
  <c r="BL964" i="1"/>
  <c r="BN993" i="1"/>
  <c r="BI1190" i="1"/>
  <c r="BM1107" i="1"/>
  <c r="BP1108" i="1"/>
  <c r="BH1269" i="1"/>
  <c r="BP991" i="1"/>
  <c r="BP1346" i="1"/>
  <c r="BP1232" i="1"/>
  <c r="BP987" i="1"/>
  <c r="BP1310" i="1"/>
  <c r="BP1026" i="1"/>
  <c r="BP1268" i="1"/>
  <c r="BP1022" i="1"/>
  <c r="BP901" i="1"/>
  <c r="BP997" i="1"/>
  <c r="BP1194" i="1"/>
  <c r="BM1230" i="1"/>
  <c r="BI1051" i="1"/>
  <c r="BP1335" i="1"/>
  <c r="BP1377" i="1"/>
  <c r="BP995" i="1"/>
  <c r="BP1177" i="1"/>
  <c r="BP1073" i="1"/>
  <c r="BP1359" i="1"/>
  <c r="BP1176" i="1"/>
  <c r="BP1379" i="1"/>
  <c r="BH1330" i="1"/>
  <c r="BP1237" i="1"/>
  <c r="BL1208" i="1"/>
  <c r="BM1112" i="1"/>
  <c r="BP1226" i="1"/>
  <c r="BP1033" i="1"/>
  <c r="BP913" i="1"/>
  <c r="BP1125" i="1"/>
  <c r="BP1066" i="1"/>
  <c r="BP1266" i="1"/>
  <c r="BP938" i="1"/>
  <c r="BO1257" i="1"/>
  <c r="BM1046" i="1"/>
  <c r="BP1339" i="1"/>
  <c r="BP1111" i="1"/>
  <c r="BP1165" i="1"/>
  <c r="BP1049" i="1"/>
  <c r="BP1116" i="1"/>
  <c r="BP1317" i="1"/>
  <c r="BP1105" i="1"/>
  <c r="BP1306" i="1"/>
  <c r="BP905" i="1"/>
  <c r="BP1349" i="1"/>
  <c r="BP1361" i="1"/>
  <c r="BP964" i="1"/>
  <c r="BP1163" i="1"/>
  <c r="BP1107" i="1"/>
  <c r="BP1304" i="1"/>
  <c r="BM1104" i="1"/>
  <c r="BM1345" i="1"/>
  <c r="BP1342" i="1"/>
  <c r="BP1313" i="1"/>
  <c r="BP1196" i="1"/>
  <c r="BP951" i="1"/>
  <c r="BP894" i="1"/>
  <c r="BP1092" i="1"/>
  <c r="BP1289" i="1"/>
  <c r="BK1365" i="1"/>
  <c r="BH1160" i="1"/>
  <c r="BP1020" i="1"/>
  <c r="BL1311" i="1"/>
  <c r="BL1361" i="1"/>
  <c r="BP1275" i="1"/>
  <c r="BP1087" i="1"/>
  <c r="BP970" i="1"/>
  <c r="BP1174" i="1"/>
  <c r="BP1118" i="1"/>
  <c r="BP1315" i="1"/>
  <c r="BP1013" i="1"/>
  <c r="BI1272" i="1"/>
  <c r="BJ1234" i="1"/>
  <c r="BP1241" i="1"/>
  <c r="BP1048" i="1"/>
  <c r="BP928" i="1"/>
  <c r="BP1140" i="1"/>
  <c r="BP1084" i="1"/>
  <c r="BP1281" i="1"/>
  <c r="BP1161" i="1"/>
  <c r="BP1112" i="1"/>
  <c r="BP1081" i="1"/>
  <c r="BP1101" i="1"/>
  <c r="BP885" i="1"/>
  <c r="BP1025" i="1"/>
  <c r="BP1086" i="1"/>
  <c r="BP1180" i="1"/>
  <c r="BP1370" i="1"/>
  <c r="BP1015" i="1"/>
  <c r="BP1058" i="1"/>
  <c r="BP1037" i="1"/>
  <c r="BP1136" i="1"/>
  <c r="BP1383" i="1"/>
  <c r="BP1253" i="1"/>
  <c r="BP1035" i="1"/>
  <c r="BP1097" i="1"/>
  <c r="BM1341" i="1"/>
  <c r="BJ1148" i="1"/>
  <c r="BP904" i="1"/>
  <c r="BP1242" i="1"/>
  <c r="BP1000" i="1"/>
  <c r="BP944" i="1"/>
  <c r="BP1141" i="1"/>
  <c r="BP945" i="1"/>
  <c r="BI1344" i="1"/>
  <c r="BK1132" i="1"/>
  <c r="BP1156" i="1"/>
  <c r="BP1225" i="1"/>
  <c r="BP1238" i="1"/>
  <c r="BQ1212" i="1"/>
  <c r="BP1332" i="1"/>
  <c r="BP1098" i="1"/>
  <c r="BP981" i="1"/>
  <c r="BP1228" i="1"/>
  <c r="BP1175" i="1"/>
  <c r="BP1372" i="1"/>
  <c r="BP1060" i="1"/>
  <c r="BJ932" i="1"/>
  <c r="BP1024" i="1"/>
  <c r="BP1290" i="1"/>
  <c r="BP1094" i="1"/>
  <c r="BP977" i="1"/>
  <c r="BP1357" i="1"/>
  <c r="BP1249" i="1"/>
  <c r="BP1341" i="1"/>
  <c r="BP920" i="1"/>
  <c r="BP1264" i="1"/>
  <c r="BP899" i="1"/>
  <c r="BP1214" i="1"/>
  <c r="BP1309" i="1"/>
  <c r="BP959" i="1"/>
  <c r="BP1008" i="1"/>
  <c r="BP917" i="1"/>
  <c r="BP1347" i="1"/>
  <c r="BP924" i="1"/>
  <c r="BP1387" i="1"/>
  <c r="BP1375" i="1"/>
  <c r="BP1345" i="1"/>
  <c r="BG1336" i="1"/>
  <c r="BJ1252" i="1"/>
  <c r="BP1150" i="1"/>
  <c r="BP962" i="1"/>
  <c r="BP1291" i="1"/>
  <c r="BP993" i="1"/>
  <c r="BP1190" i="1"/>
  <c r="BP960" i="1"/>
  <c r="BO1061" i="1"/>
  <c r="BI1100" i="1"/>
  <c r="BP1205" i="1"/>
  <c r="BP1338" i="1"/>
  <c r="BN884" i="1"/>
  <c r="BQ1132" i="1"/>
  <c r="BP950" i="1"/>
  <c r="BP1211" i="1"/>
  <c r="BP1091" i="1"/>
  <c r="BP1239" i="1"/>
  <c r="BP1186" i="1"/>
  <c r="BP990" i="1"/>
  <c r="BH1118" i="1"/>
  <c r="BH1048" i="1"/>
  <c r="BP1149" i="1"/>
  <c r="BP889" i="1"/>
  <c r="BP1151" i="1"/>
  <c r="BP1034" i="1"/>
  <c r="BP1235" i="1"/>
  <c r="BP1182" i="1"/>
  <c r="BP1121" i="1"/>
  <c r="BP1201" i="1"/>
  <c r="BP1192" i="1"/>
  <c r="BP1298" i="1"/>
  <c r="BP969" i="1"/>
  <c r="BP940" i="1"/>
  <c r="BP931" i="1"/>
  <c r="BP1184" i="1"/>
  <c r="BP1110" i="1"/>
  <c r="BP1132" i="1"/>
  <c r="BJ936" i="1"/>
  <c r="BP1295" i="1"/>
  <c r="BP1031" i="1"/>
  <c r="BI953" i="1"/>
  <c r="BP1088" i="1"/>
  <c r="BQ900" i="1"/>
  <c r="AH111" i="6" s="1"/>
  <c r="BP1207" i="1"/>
  <c r="BP973" i="1"/>
  <c r="BP1348" i="1"/>
  <c r="BP1103" i="1"/>
  <c r="BP1244" i="1"/>
  <c r="BH1033" i="1"/>
  <c r="BL1221" i="1"/>
  <c r="BP1169" i="1"/>
  <c r="BP1251" i="1"/>
  <c r="BP1002" i="1"/>
  <c r="BI1229" i="1"/>
  <c r="BQ1031" i="1"/>
  <c r="BP1153" i="1"/>
  <c r="BP1362" i="1"/>
  <c r="BP971" i="1"/>
  <c r="BP1352" i="1"/>
  <c r="BP1296" i="1"/>
  <c r="BP1301" i="1"/>
  <c r="BN1301" i="1"/>
  <c r="BN1135" i="1"/>
  <c r="BP1072" i="1"/>
  <c r="BP1030" i="1"/>
  <c r="BP927" i="1"/>
  <c r="BP1371" i="1"/>
  <c r="BP1293" i="1"/>
  <c r="BP1245" i="1"/>
  <c r="BP897" i="1"/>
  <c r="BP1305" i="1"/>
  <c r="BP976" i="1"/>
  <c r="BP1252" i="1"/>
  <c r="BP1051" i="1"/>
  <c r="BP1181" i="1"/>
  <c r="BP936" i="1"/>
  <c r="BP1337" i="1"/>
  <c r="BP1077" i="1"/>
  <c r="BP1043" i="1"/>
  <c r="BQ1215" i="1"/>
  <c r="BP1113" i="1"/>
  <c r="BP1083" i="1"/>
  <c r="BP966" i="1"/>
  <c r="BP1114" i="1"/>
  <c r="BP1055" i="1"/>
  <c r="BP1255" i="1"/>
  <c r="BH1122" i="1"/>
  <c r="BG1178" i="1"/>
  <c r="BP1269" i="1"/>
  <c r="BP1308" i="1"/>
  <c r="BP1009" i="1"/>
  <c r="BH1281" i="1"/>
  <c r="BP1100" i="1"/>
  <c r="BP1318" i="1"/>
  <c r="BP1012" i="1"/>
  <c r="BP1354" i="1"/>
  <c r="BP1285" i="1"/>
  <c r="BP1062" i="1"/>
  <c r="BP1011" i="1"/>
  <c r="BM1233" i="1"/>
  <c r="BI1028" i="1"/>
  <c r="BP1014" i="1"/>
  <c r="BP1272" i="1"/>
  <c r="BP1155" i="1"/>
  <c r="BP910" i="1"/>
  <c r="BP1247" i="1"/>
  <c r="BP1154" i="1"/>
  <c r="BP948" i="1"/>
  <c r="BP1178" i="1"/>
  <c r="BP1168" i="1"/>
  <c r="BP1358" i="1"/>
  <c r="BP1257" i="1"/>
  <c r="BP1079" i="1"/>
  <c r="BP1143" i="1"/>
  <c r="BP1227" i="1"/>
  <c r="BP985" i="1"/>
  <c r="BP929" i="1"/>
  <c r="BP1126" i="1"/>
  <c r="BP895" i="1"/>
  <c r="BQ1061" i="1"/>
  <c r="BI1314" i="1"/>
  <c r="BP1328" i="1"/>
  <c r="BP1147" i="1"/>
  <c r="BP1366" i="1"/>
  <c r="BP1122" i="1"/>
  <c r="BP1288" i="1"/>
  <c r="BP1036" i="1"/>
  <c r="BP1363" i="1"/>
  <c r="BP1230" i="1"/>
  <c r="BP1040" i="1"/>
  <c r="BP1284" i="1"/>
  <c r="BP1042" i="1"/>
  <c r="BP986" i="1"/>
  <c r="BP1183" i="1"/>
  <c r="BP911" i="1"/>
  <c r="BM1175" i="1"/>
  <c r="BI1310" i="1"/>
  <c r="BP1193" i="1"/>
  <c r="BP1343" i="1"/>
  <c r="BP915" i="1"/>
  <c r="BP1382" i="1"/>
  <c r="BP1279" i="1"/>
  <c r="BP1326" i="1"/>
  <c r="BG1120" i="1"/>
  <c r="BG1097" i="1"/>
  <c r="BP1054" i="1"/>
  <c r="BM1092" i="1"/>
  <c r="BM883" i="1"/>
  <c r="BP984" i="1"/>
  <c r="BP1321" i="1"/>
  <c r="BP1076" i="1"/>
  <c r="BP1023" i="1"/>
  <c r="BP1217" i="1"/>
  <c r="BP1274" i="1"/>
  <c r="BN1169" i="1"/>
  <c r="BN1372" i="1"/>
  <c r="BP1104" i="1"/>
  <c r="BP1262" i="1"/>
  <c r="BP1333" i="1"/>
  <c r="BP1019" i="1"/>
  <c r="BP1303" i="1"/>
  <c r="BP923" i="1"/>
  <c r="BP1350" i="1"/>
  <c r="BP1189" i="1"/>
  <c r="BP1330" i="1"/>
  <c r="BP1123" i="1"/>
  <c r="BL1135" i="1"/>
  <c r="BP1070" i="1"/>
  <c r="BP965" i="1"/>
  <c r="BP1223" i="1"/>
  <c r="BP1106" i="1"/>
  <c r="BP974" i="1"/>
  <c r="BP918" i="1"/>
  <c r="BP1115" i="1"/>
  <c r="BH1383" i="1"/>
  <c r="BH1192" i="1"/>
  <c r="BP1294" i="1"/>
  <c r="BG1248" i="1"/>
  <c r="BL1317" i="1"/>
  <c r="BH1037" i="1"/>
  <c r="BJ1166" i="1"/>
  <c r="BG925" i="1"/>
  <c r="BN1386" i="1"/>
  <c r="BK1345" i="1"/>
  <c r="BN1049" i="1"/>
  <c r="BK1088" i="1"/>
  <c r="BN906" i="1"/>
  <c r="BK1312" i="1"/>
  <c r="BI966" i="1"/>
  <c r="BG1098" i="1"/>
  <c r="BI1296" i="1"/>
  <c r="BJ1245" i="1"/>
  <c r="BK1271" i="1"/>
  <c r="BG1340" i="1"/>
  <c r="BI997" i="1"/>
  <c r="BI1189" i="1"/>
  <c r="BK1228" i="1"/>
  <c r="BM1390" i="1"/>
  <c r="BH1390" i="1"/>
  <c r="BJ1160" i="1"/>
  <c r="BI1025" i="1"/>
  <c r="BO1369" i="1"/>
  <c r="BL936" i="1"/>
  <c r="BN1144" i="1"/>
  <c r="BI1182" i="1"/>
  <c r="BI1218" i="1"/>
  <c r="BL1190" i="1"/>
  <c r="BH1165" i="1"/>
  <c r="BI1214" i="1"/>
  <c r="BH1366" i="1"/>
  <c r="BQ1266" i="1"/>
  <c r="BN1315" i="1"/>
  <c r="BO1239" i="1"/>
  <c r="BM971" i="1"/>
  <c r="BL884" i="1"/>
  <c r="BN1327" i="1"/>
  <c r="BH1352" i="1"/>
  <c r="BK978" i="1"/>
  <c r="BG1145" i="1"/>
  <c r="BG1243" i="1"/>
  <c r="BQ1347" i="1"/>
  <c r="BN1242" i="1"/>
  <c r="BG1191" i="1"/>
  <c r="BL1337" i="1"/>
  <c r="BL952" i="1"/>
  <c r="BI1038" i="1"/>
  <c r="BM1130" i="1"/>
  <c r="BQ1012" i="1"/>
  <c r="BI1233" i="1"/>
  <c r="BM977" i="1"/>
  <c r="BQ1198" i="1"/>
  <c r="BI1345" i="1"/>
  <c r="BP1311" i="1"/>
  <c r="BN1361" i="1"/>
  <c r="BJ889" i="1"/>
  <c r="BJ939" i="1"/>
  <c r="BO1058" i="1"/>
  <c r="BO1244" i="1"/>
  <c r="BG1154" i="1"/>
  <c r="BH1331" i="1"/>
  <c r="BL1121" i="1"/>
  <c r="BM1257" i="1"/>
  <c r="BK998" i="1"/>
  <c r="BP939" i="1"/>
  <c r="BP926" i="1"/>
  <c r="BP1331" i="1"/>
  <c r="BP999" i="1"/>
  <c r="BP1292" i="1"/>
  <c r="BP930" i="1"/>
  <c r="BP1074" i="1"/>
  <c r="BO1002" i="1"/>
  <c r="BP1198" i="1"/>
  <c r="BP1075" i="1"/>
  <c r="BP1336" i="1"/>
  <c r="BP1246" i="1"/>
  <c r="BP1028" i="1"/>
  <c r="BP1061" i="1"/>
  <c r="BQ1033" i="1"/>
  <c r="BN1330" i="1"/>
  <c r="BG947" i="1"/>
  <c r="BQ1201" i="1"/>
  <c r="BJ1264" i="1"/>
  <c r="BI1072" i="1"/>
  <c r="BL1019" i="1"/>
  <c r="BI1187" i="1"/>
  <c r="BK1285" i="1"/>
  <c r="BG1303" i="1"/>
  <c r="BN1096" i="1"/>
  <c r="BK1238" i="1"/>
  <c r="BI1054" i="1"/>
  <c r="BJ1248" i="1"/>
  <c r="BO1166" i="1"/>
  <c r="BL1130" i="1"/>
  <c r="BL886" i="1"/>
  <c r="BO1301" i="1"/>
  <c r="BK1367" i="1"/>
  <c r="BQ1278" i="1"/>
  <c r="BN1071" i="1"/>
  <c r="BO979" i="1"/>
  <c r="BK993" i="1"/>
  <c r="BK1340" i="1"/>
  <c r="BN992" i="1"/>
  <c r="BK988" i="1"/>
  <c r="BO1134" i="1"/>
  <c r="BO989" i="1"/>
  <c r="BJ1290" i="1"/>
  <c r="BO1099" i="1"/>
  <c r="BQ1309" i="1"/>
  <c r="BL1309" i="1"/>
  <c r="BO1334" i="1"/>
  <c r="BN1190" i="1"/>
  <c r="BM1014" i="1"/>
  <c r="BJ1263" i="1"/>
  <c r="BH990" i="1"/>
  <c r="BL904" i="1"/>
  <c r="BL1260" i="1"/>
  <c r="BL1197" i="1"/>
  <c r="BH1378" i="1"/>
  <c r="BG1236" i="1"/>
  <c r="BN1013" i="1"/>
  <c r="BO1225" i="1"/>
  <c r="BQ1209" i="1"/>
  <c r="BM1183" i="1"/>
  <c r="BG967" i="1"/>
  <c r="BL1178" i="1"/>
  <c r="BG949" i="1"/>
  <c r="BK1199" i="1"/>
  <c r="BO1167" i="1"/>
  <c r="BM1208" i="1"/>
  <c r="BN1336" i="1"/>
  <c r="BL1363" i="1"/>
  <c r="BL899" i="1"/>
  <c r="BL1195" i="1"/>
  <c r="BN1265" i="1"/>
  <c r="BI925" i="1"/>
  <c r="BO1375" i="1"/>
  <c r="BG1009" i="1"/>
  <c r="BM949" i="1"/>
  <c r="BH1104" i="1"/>
  <c r="BI1157" i="1"/>
  <c r="BI1215" i="1"/>
  <c r="BL1002" i="1"/>
  <c r="BM1283" i="1"/>
  <c r="BO1258" i="1"/>
  <c r="BP1270" i="1"/>
  <c r="BP1162" i="1"/>
  <c r="BP996" i="1"/>
  <c r="BP941" i="1"/>
  <c r="BK1019" i="1"/>
  <c r="BQ1259" i="1"/>
  <c r="BP906" i="1"/>
  <c r="BP1222" i="1"/>
  <c r="BP1373" i="1"/>
  <c r="BP947" i="1"/>
  <c r="BP1144" i="1"/>
  <c r="BP1385" i="1"/>
  <c r="BK1130" i="1"/>
  <c r="BK1309" i="1"/>
  <c r="BJ1231" i="1"/>
  <c r="BN922" i="1"/>
  <c r="BO1237" i="1"/>
  <c r="BO1053" i="1"/>
  <c r="BL1145" i="1"/>
  <c r="BM1076" i="1"/>
  <c r="BN1338" i="1"/>
  <c r="BJ1365" i="1"/>
  <c r="BK1290" i="1"/>
  <c r="BH1161" i="1"/>
  <c r="BI1300" i="1"/>
  <c r="BL1386" i="1"/>
  <c r="BQ1359" i="1"/>
  <c r="BN1100" i="1"/>
  <c r="BI1097" i="1"/>
  <c r="BK919" i="1"/>
  <c r="BK904" i="1"/>
  <c r="BH927" i="1"/>
  <c r="BQ1020" i="1"/>
  <c r="BG1213" i="1"/>
  <c r="BL1340" i="1"/>
  <c r="BI1309" i="1"/>
  <c r="BI1023" i="1"/>
  <c r="BG1200" i="1"/>
  <c r="BG1244" i="1"/>
  <c r="BM1359" i="1"/>
  <c r="BI1389" i="1"/>
  <c r="BO1315" i="1"/>
  <c r="BK1270" i="1"/>
  <c r="BQ1249" i="1"/>
  <c r="BI1383" i="1"/>
  <c r="BK1139" i="1"/>
  <c r="BG1118" i="1"/>
  <c r="BN1254" i="1"/>
  <c r="BM1367" i="1"/>
  <c r="BM1315" i="1"/>
  <c r="BH1039" i="1"/>
  <c r="BM1181" i="1"/>
  <c r="BO1370" i="1"/>
  <c r="BJ969" i="1"/>
  <c r="BL1237" i="1"/>
  <c r="BQ1256" i="1"/>
  <c r="BN1309" i="1"/>
  <c r="BO897" i="1"/>
  <c r="BO959" i="1"/>
  <c r="BL1377" i="1"/>
  <c r="BJ1350" i="1"/>
  <c r="BN951" i="1"/>
  <c r="BJ1348" i="1"/>
  <c r="BI1046" i="1"/>
  <c r="BG992" i="1"/>
  <c r="BI1371" i="1"/>
  <c r="BH924" i="1"/>
  <c r="BQ1133" i="1"/>
  <c r="BP1164" i="1"/>
  <c r="BM1194" i="1"/>
  <c r="BJ1040" i="1"/>
  <c r="BI1326" i="1"/>
  <c r="BH1030" i="1"/>
  <c r="BM1276" i="1"/>
  <c r="BK1110" i="1"/>
  <c r="BM1219" i="1"/>
  <c r="BL1301" i="1"/>
  <c r="BH1370" i="1"/>
  <c r="BN1302" i="1"/>
  <c r="BN1249" i="1"/>
  <c r="BP1224" i="1"/>
  <c r="BJ1303" i="1"/>
  <c r="BO1287" i="1"/>
  <c r="BP972" i="1"/>
  <c r="BP956" i="1"/>
  <c r="BP1080" i="1"/>
  <c r="BO1161" i="1"/>
  <c r="BM973" i="1"/>
  <c r="BP1327" i="1"/>
  <c r="BP1386" i="1"/>
  <c r="BP1044" i="1"/>
  <c r="BP1209" i="1"/>
  <c r="BP988" i="1"/>
  <c r="BP1120" i="1"/>
  <c r="BK915" i="1"/>
  <c r="BL1257" i="1"/>
  <c r="BJ1176" i="1"/>
  <c r="BK1351" i="1"/>
  <c r="BL1331" i="1"/>
  <c r="BK1180" i="1"/>
  <c r="BN1086" i="1"/>
  <c r="BK1268" i="1"/>
  <c r="BK914" i="1"/>
  <c r="BH1311" i="1"/>
  <c r="BI896" i="1"/>
  <c r="BM1086" i="1"/>
  <c r="BN1070" i="1"/>
  <c r="BK1223" i="1"/>
  <c r="BM1023" i="1"/>
  <c r="BM1235" i="1"/>
  <c r="BQ1072" i="1"/>
  <c r="BI1257" i="1"/>
  <c r="BK1329" i="1"/>
  <c r="BI955" i="1"/>
  <c r="BL1108" i="1"/>
  <c r="BO1174" i="1"/>
  <c r="BI1351" i="1"/>
  <c r="BI1390" i="1"/>
  <c r="BQ985" i="1"/>
  <c r="BO1300" i="1"/>
  <c r="BG1321" i="1"/>
  <c r="BM1294" i="1"/>
  <c r="BH1341" i="1"/>
  <c r="BM951" i="1"/>
  <c r="BO1226" i="1"/>
  <c r="BI1095" i="1"/>
  <c r="BI1232" i="1"/>
  <c r="BK958" i="1"/>
  <c r="BL1330" i="1"/>
  <c r="BM1237" i="1"/>
  <c r="BN1344" i="1"/>
  <c r="BK1296" i="1"/>
  <c r="BI967" i="1"/>
  <c r="BG1078" i="1"/>
  <c r="BG1224" i="1"/>
  <c r="BI1380" i="1"/>
  <c r="BM1007" i="1"/>
  <c r="BQ1301" i="1"/>
  <c r="BL1238" i="1"/>
  <c r="BK1297" i="1"/>
  <c r="BI1315" i="1"/>
  <c r="BJ1198" i="1"/>
  <c r="BJ1204" i="1"/>
  <c r="BI906" i="1"/>
  <c r="BH1112" i="1"/>
  <c r="BN1307" i="1"/>
  <c r="BQ1271" i="1"/>
  <c r="BM1374" i="1"/>
  <c r="BQ1388" i="1"/>
  <c r="BJ1182" i="1"/>
  <c r="BP1213" i="1"/>
  <c r="BM1061" i="1"/>
  <c r="BG1302" i="1"/>
  <c r="BG1030" i="1"/>
  <c r="BL1243" i="1"/>
  <c r="BK1090" i="1"/>
  <c r="BN1355" i="1"/>
  <c r="BO1307" i="1"/>
  <c r="BL1297" i="1"/>
  <c r="BL984" i="1"/>
  <c r="BH1138" i="1"/>
  <c r="BG1176" i="1"/>
  <c r="BK1112" i="1"/>
  <c r="BP1171" i="1"/>
  <c r="BP886" i="1"/>
  <c r="BG1192" i="1"/>
  <c r="BI1204" i="1"/>
  <c r="BP1133" i="1"/>
  <c r="BP1261" i="1"/>
  <c r="BJ1322" i="1"/>
  <c r="BL1303" i="1"/>
  <c r="BP1057" i="1"/>
  <c r="BP943" i="1"/>
  <c r="BP1204" i="1"/>
  <c r="BP1148" i="1"/>
  <c r="BP887" i="1"/>
  <c r="BP884" i="1"/>
  <c r="BG1273" i="1"/>
  <c r="BP1216" i="1"/>
  <c r="BH976" i="1"/>
  <c r="BI885" i="1"/>
  <c r="BN1027" i="1"/>
  <c r="BO1232" i="1"/>
  <c r="BN1023" i="1"/>
  <c r="BM916" i="1"/>
  <c r="BL1354" i="1"/>
  <c r="BH920" i="1"/>
  <c r="BM1303" i="1"/>
  <c r="BK1287" i="1"/>
  <c r="BI1358" i="1"/>
  <c r="BK1382" i="1"/>
  <c r="BN1149" i="1"/>
  <c r="BH1000" i="1"/>
  <c r="BH1283" i="1"/>
  <c r="BJ1188" i="1"/>
  <c r="BN903" i="1"/>
  <c r="BJ1318" i="1"/>
  <c r="BO1324" i="1"/>
  <c r="BI1153" i="1"/>
  <c r="BM1274" i="1"/>
  <c r="BO1229" i="1"/>
  <c r="BM1055" i="1"/>
  <c r="BH1384" i="1"/>
  <c r="BG1270" i="1"/>
  <c r="BN1350" i="1"/>
  <c r="BQ966" i="1"/>
  <c r="BM998" i="1"/>
  <c r="BL1095" i="1"/>
  <c r="BG999" i="1"/>
  <c r="BJ1362" i="1"/>
  <c r="BH1215" i="1"/>
  <c r="BK1116" i="1"/>
  <c r="BQ1360" i="1"/>
  <c r="BJ1273" i="1"/>
  <c r="BL1256" i="1"/>
  <c r="BI1221" i="1"/>
  <c r="BM1373" i="1"/>
  <c r="BM1297" i="1"/>
  <c r="BQ961" i="1"/>
  <c r="BM1110" i="1"/>
  <c r="BO1211" i="1"/>
  <c r="BH1336" i="1"/>
  <c r="BH1333" i="1"/>
  <c r="BJ1288" i="1"/>
  <c r="BO923" i="1"/>
  <c r="BN1080" i="1"/>
  <c r="BJ1074" i="1"/>
  <c r="BH1224" i="1"/>
  <c r="BH1323" i="1"/>
  <c r="BH1114" i="1"/>
  <c r="BQ1233" i="1"/>
  <c r="BP1259" i="1"/>
  <c r="BM1131" i="1"/>
  <c r="BN1220" i="1"/>
  <c r="BO1207" i="1"/>
  <c r="BN966" i="1"/>
  <c r="BJ1122" i="1"/>
  <c r="BL1120" i="1"/>
  <c r="BI1347" i="1"/>
  <c r="BG918" i="1"/>
  <c r="BJ1031" i="1"/>
  <c r="BQ1284" i="1"/>
  <c r="BP1368" i="1"/>
  <c r="BP935" i="1"/>
  <c r="BP975" i="1"/>
  <c r="BP1045" i="1"/>
  <c r="BP1236" i="1"/>
  <c r="BP1388" i="1"/>
  <c r="BN1247" i="1"/>
  <c r="BI1369" i="1"/>
  <c r="BP1109" i="1"/>
  <c r="BP992" i="1"/>
  <c r="BP1250" i="1"/>
  <c r="BP1197" i="1"/>
  <c r="BP937" i="1"/>
  <c r="BP1056" i="1"/>
  <c r="BQ1366" i="1"/>
  <c r="BI1004" i="1"/>
  <c r="BH1350" i="1"/>
  <c r="BN1303" i="1"/>
  <c r="BO1222" i="1"/>
  <c r="BJ1246" i="1"/>
  <c r="BH903" i="1"/>
  <c r="BO1023" i="1"/>
  <c r="BJ1255" i="1"/>
  <c r="BJ961" i="1"/>
  <c r="BP898" i="1"/>
  <c r="BO1251" i="1"/>
  <c r="BQ1325" i="1"/>
  <c r="BM1075" i="1"/>
  <c r="BM1193" i="1"/>
  <c r="BI1198" i="1"/>
  <c r="BL1365" i="1"/>
  <c r="BL1323" i="1"/>
  <c r="BJ934" i="1"/>
  <c r="BL919" i="1"/>
  <c r="BK1261" i="1"/>
  <c r="BK1319" i="1"/>
  <c r="BH1355" i="1"/>
  <c r="BH1193" i="1"/>
  <c r="BH1014" i="1"/>
  <c r="BN1046" i="1"/>
  <c r="BG1293" i="1"/>
  <c r="BJ1270" i="1"/>
  <c r="BI1087" i="1"/>
  <c r="BM1121" i="1"/>
  <c r="BN1384" i="1"/>
  <c r="BK1260" i="1"/>
  <c r="BI920" i="1"/>
  <c r="BM1278" i="1"/>
  <c r="BO949" i="1"/>
  <c r="BJ1013" i="1"/>
  <c r="BI1297" i="1"/>
  <c r="BI1104" i="1"/>
  <c r="BJ1181" i="1"/>
  <c r="BJ1084" i="1"/>
  <c r="BH1254" i="1"/>
  <c r="BH1177" i="1"/>
  <c r="BO1063" i="1"/>
  <c r="BG1114" i="1"/>
  <c r="BM1203" i="1"/>
  <c r="BK1349" i="1"/>
  <c r="BQ1137" i="1"/>
  <c r="BL1296" i="1"/>
  <c r="BK1325" i="1"/>
  <c r="BJ1124" i="1"/>
  <c r="BG1341" i="1"/>
  <c r="BG1285" i="1"/>
  <c r="BH1368" i="1"/>
  <c r="BH1302" i="1"/>
  <c r="BI1332" i="1"/>
  <c r="BK1056" i="1"/>
  <c r="BP1316" i="1"/>
  <c r="BG1089" i="1"/>
  <c r="BN971" i="1"/>
  <c r="BN1356" i="1"/>
  <c r="BN1184" i="1"/>
  <c r="BN1345" i="1"/>
  <c r="BO893" i="1"/>
  <c r="BN1291" i="1"/>
  <c r="BO1274" i="1"/>
  <c r="BN1102" i="1"/>
  <c r="BM1317" i="1"/>
  <c r="BG1007" i="1"/>
  <c r="BO1106" i="1"/>
  <c r="BO1343" i="1"/>
  <c r="BP1221" i="1"/>
  <c r="BP1360" i="1"/>
  <c r="BP1323" i="1"/>
  <c r="BM1212" i="1"/>
  <c r="BK1282" i="1"/>
  <c r="BP896" i="1"/>
  <c r="BP1158" i="1"/>
  <c r="BP1041" i="1"/>
  <c r="BP1299" i="1"/>
  <c r="BP1243" i="1"/>
  <c r="BP994" i="1"/>
  <c r="BP1096" i="1"/>
  <c r="BN1181" i="1"/>
  <c r="BN1201" i="1"/>
  <c r="BI1143" i="1"/>
  <c r="BQ1323" i="1"/>
  <c r="BO1208" i="1"/>
  <c r="BI947" i="1"/>
  <c r="BG1147" i="1"/>
  <c r="BJ1334" i="1"/>
  <c r="BJ1217" i="1"/>
  <c r="BK889" i="1"/>
  <c r="BH1203" i="1"/>
  <c r="BH1042" i="1"/>
  <c r="BO1290" i="1"/>
  <c r="BM1379" i="1"/>
  <c r="BM950" i="1"/>
  <c r="BL929" i="1"/>
  <c r="BN1000" i="1"/>
  <c r="BL947" i="1"/>
  <c r="BM1287" i="1"/>
  <c r="BI1141" i="1"/>
  <c r="BQ1040" i="1"/>
  <c r="BI1295" i="1"/>
  <c r="BK1328" i="1"/>
  <c r="BK1104" i="1"/>
  <c r="BG1253" i="1"/>
  <c r="BG1371" i="1"/>
  <c r="BK930" i="1"/>
  <c r="BJ1309" i="1"/>
  <c r="BN1044" i="1"/>
  <c r="BO1172" i="1"/>
  <c r="BK1347" i="1"/>
  <c r="BL1039" i="1"/>
  <c r="BJ1143" i="1"/>
  <c r="BO1231" i="1"/>
  <c r="BK1346" i="1"/>
  <c r="BG1259" i="1"/>
  <c r="BK1292" i="1"/>
  <c r="BK1361" i="1"/>
  <c r="BI969" i="1"/>
  <c r="BH1026" i="1"/>
  <c r="BG1365" i="1"/>
  <c r="BJ920" i="1"/>
  <c r="BL985" i="1"/>
  <c r="BJ1027" i="1"/>
  <c r="BK1301" i="1"/>
  <c r="BM1386" i="1"/>
  <c r="BQ986" i="1"/>
  <c r="BM1240" i="1"/>
  <c r="BK1343" i="1"/>
  <c r="BI1136" i="1"/>
  <c r="BQ1295" i="1"/>
  <c r="BQ1365" i="1"/>
  <c r="BI1284" i="1"/>
  <c r="BK1320" i="1"/>
  <c r="BN1016" i="1"/>
  <c r="BI1128" i="1"/>
  <c r="BP934" i="1"/>
  <c r="BI1370" i="1"/>
  <c r="BM1365" i="1"/>
  <c r="BN1003" i="1"/>
  <c r="BN1326" i="1"/>
  <c r="BJ964" i="1"/>
  <c r="BI1234" i="1"/>
  <c r="BQ1255" i="1"/>
  <c r="BP1312" i="1"/>
  <c r="BJ1314" i="1"/>
  <c r="BN1174" i="1"/>
  <c r="BH1242" i="1"/>
  <c r="BP1027" i="1"/>
  <c r="BP900" i="1"/>
  <c r="BP1277" i="1"/>
  <c r="BP949" i="1"/>
  <c r="BG913" i="1"/>
  <c r="BN956" i="1"/>
  <c r="BP954" i="1"/>
  <c r="BP1215" i="1"/>
  <c r="BP1095" i="1"/>
  <c r="BP1356" i="1"/>
  <c r="BP1300" i="1"/>
  <c r="BP1005" i="1"/>
  <c r="BP1187" i="1"/>
  <c r="BH1265" i="1"/>
  <c r="BP1127" i="1"/>
  <c r="BI1338" i="1"/>
  <c r="BM886" i="1"/>
  <c r="BG1330" i="1"/>
  <c r="BG1150" i="1"/>
  <c r="BI1361" i="1"/>
  <c r="BQ970" i="1"/>
  <c r="BH1101" i="1"/>
  <c r="BG1214" i="1"/>
  <c r="BH1126" i="1"/>
  <c r="BL1217" i="1"/>
  <c r="BN1163" i="1"/>
  <c r="BH1310" i="1"/>
  <c r="BJ911" i="1"/>
  <c r="BK1215" i="1"/>
  <c r="BL931" i="1"/>
  <c r="BM965" i="1"/>
  <c r="BK1308" i="1"/>
  <c r="BG1041" i="1"/>
  <c r="BN1323" i="1"/>
  <c r="BM882" i="1"/>
  <c r="BQ1383" i="1"/>
  <c r="BH1251" i="1"/>
  <c r="BL1277" i="1"/>
  <c r="BK1036" i="1"/>
  <c r="BQ912" i="1"/>
  <c r="AH123" i="6" s="1"/>
  <c r="BK1342" i="1"/>
  <c r="BM1234" i="1"/>
  <c r="BI1288" i="1"/>
  <c r="BK1380" i="1"/>
  <c r="BK1122" i="1"/>
  <c r="BK1153" i="1"/>
  <c r="BN1107" i="1"/>
  <c r="BQ1303" i="1"/>
  <c r="BM1222" i="1"/>
  <c r="BI1102" i="1"/>
  <c r="BM1207" i="1"/>
  <c r="BQ953" i="1"/>
  <c r="BI1029" i="1"/>
  <c r="BH1090" i="1"/>
  <c r="BO1165" i="1"/>
  <c r="BL1158" i="1"/>
  <c r="BQ1292" i="1"/>
  <c r="BM1229" i="1"/>
  <c r="BK1118" i="1"/>
  <c r="BI1349" i="1"/>
  <c r="BQ1161" i="1"/>
  <c r="BJ1202" i="1"/>
  <c r="BQ1187" i="1"/>
  <c r="BQ1348" i="1"/>
  <c r="BG1169" i="1"/>
  <c r="BK1386" i="1"/>
  <c r="BH1013" i="1"/>
  <c r="BO1220" i="1"/>
  <c r="BP1089" i="1"/>
  <c r="BO1272" i="1"/>
  <c r="BN889" i="1"/>
  <c r="BN912" i="1"/>
  <c r="BO1186" i="1"/>
  <c r="BK965" i="1"/>
  <c r="BQ1139" i="1"/>
  <c r="BH1307" i="1"/>
  <c r="BI889" i="1"/>
  <c r="BN1087" i="1"/>
  <c r="BH1055" i="1"/>
  <c r="BK1106" i="1"/>
  <c r="BN1343" i="1"/>
  <c r="BM1307" i="1"/>
  <c r="BQ1321" i="1"/>
  <c r="BL1163" i="1"/>
  <c r="BI1219" i="1"/>
  <c r="BN1292" i="1"/>
  <c r="BQ1268" i="1"/>
  <c r="BN1065" i="1"/>
  <c r="BO1320" i="1"/>
  <c r="BL1356" i="1"/>
  <c r="BH1256" i="1"/>
  <c r="BN1187" i="1"/>
  <c r="BH1344" i="1"/>
  <c r="BQ902" i="1"/>
  <c r="AH113" i="6" s="1"/>
  <c r="BM1280" i="1"/>
  <c r="BQ1156" i="1"/>
  <c r="BH962" i="1"/>
  <c r="BN1276" i="1"/>
  <c r="BI1142" i="1"/>
  <c r="BQ1251" i="1"/>
  <c r="BL1350" i="1"/>
  <c r="BL1344" i="1"/>
  <c r="BH1003" i="1"/>
  <c r="BJ1326" i="1"/>
  <c r="BG1199" i="1"/>
  <c r="BJ1061" i="1"/>
  <c r="BH1141" i="1"/>
  <c r="BL885" i="1"/>
  <c r="BM1385" i="1"/>
  <c r="BK1307" i="1"/>
  <c r="BO1033" i="1"/>
  <c r="BG1320" i="1"/>
  <c r="BK1062" i="1"/>
  <c r="BI1283" i="1"/>
  <c r="BM942" i="1"/>
  <c r="BQ1172" i="1"/>
  <c r="BM1309" i="1"/>
  <c r="BQ1282" i="1"/>
  <c r="BN926" i="1"/>
  <c r="BK1042" i="1"/>
  <c r="BK1252" i="1"/>
  <c r="BG1088" i="1"/>
  <c r="BI1280" i="1"/>
  <c r="BJ1305" i="1"/>
  <c r="BH1267" i="1"/>
  <c r="BI1242" i="1"/>
  <c r="BL1136" i="1"/>
  <c r="BM944" i="1"/>
  <c r="BO1318" i="1"/>
  <c r="BM889" i="1"/>
  <c r="BN1222" i="1"/>
  <c r="BQ1143" i="1"/>
  <c r="BH1236" i="1"/>
  <c r="BH1099" i="1"/>
  <c r="BL1373" i="1"/>
  <c r="BG1182" i="1"/>
  <c r="BH1305" i="1"/>
  <c r="BK1334" i="1"/>
  <c r="BL955" i="1"/>
  <c r="BQ1265" i="1"/>
  <c r="BH1006" i="1"/>
  <c r="BK1316" i="1"/>
  <c r="BG905" i="1"/>
  <c r="BH1012" i="1"/>
  <c r="BN1006" i="1"/>
  <c r="BN1308" i="1"/>
  <c r="BJ1029" i="1"/>
  <c r="BG1276" i="1"/>
  <c r="BL942" i="1"/>
  <c r="BM1267" i="1"/>
  <c r="BH1346" i="1"/>
  <c r="BJ1310" i="1"/>
  <c r="BN1085" i="1"/>
  <c r="BG1219" i="1"/>
  <c r="BL1369" i="1"/>
  <c r="BN1195" i="1"/>
  <c r="BI1277" i="1"/>
  <c r="BM1017" i="1"/>
  <c r="BH1214" i="1"/>
  <c r="BQ913" i="1"/>
  <c r="AH124" i="6" s="1"/>
  <c r="BN1066" i="1"/>
  <c r="BM1201" i="1"/>
  <c r="BL1041" i="1"/>
  <c r="BJ1243" i="1"/>
  <c r="BG1212" i="1"/>
  <c r="BK953" i="1"/>
  <c r="BN1073" i="1"/>
  <c r="BG899" i="1"/>
  <c r="BI1126" i="1"/>
  <c r="BO1348" i="1"/>
  <c r="BO1247" i="1"/>
  <c r="BQ1293" i="1"/>
  <c r="BH980" i="1"/>
  <c r="BN883" i="1"/>
  <c r="BH1239" i="1"/>
  <c r="BH1109" i="1"/>
  <c r="BJ1111" i="1"/>
  <c r="BL1328" i="1"/>
  <c r="BO1350" i="1"/>
  <c r="BL1336" i="1"/>
  <c r="BK901" i="1"/>
  <c r="BL1251" i="1"/>
  <c r="BN986" i="1"/>
  <c r="BH1216" i="1"/>
  <c r="BK943" i="1"/>
  <c r="BG1261" i="1"/>
  <c r="BL1315" i="1"/>
  <c r="BQ1126" i="1"/>
  <c r="BL1142" i="1"/>
  <c r="BH1385" i="1"/>
  <c r="BO961" i="1"/>
  <c r="BJ1249" i="1"/>
  <c r="BI1107" i="1"/>
  <c r="BM1199" i="1"/>
  <c r="BM1316" i="1"/>
  <c r="BO1217" i="1"/>
  <c r="BG1029" i="1"/>
  <c r="BG1106" i="1"/>
  <c r="BL902" i="1"/>
  <c r="BQ1380" i="1"/>
  <c r="BK1348" i="1"/>
  <c r="BQ1064" i="1"/>
  <c r="BO976" i="1"/>
  <c r="BN1383" i="1"/>
  <c r="BM933" i="1"/>
  <c r="BI1008" i="1"/>
  <c r="BI1239" i="1"/>
  <c r="BI1350" i="1"/>
  <c r="BH944" i="1"/>
  <c r="BN1366" i="1"/>
  <c r="BI1185" i="1"/>
  <c r="BO1224" i="1"/>
  <c r="BQ1242" i="1"/>
  <c r="BK1300" i="1"/>
  <c r="BI1009" i="1"/>
  <c r="BG1370" i="1"/>
  <c r="BK1211" i="1"/>
  <c r="BM1223" i="1"/>
  <c r="BJ922" i="1"/>
  <c r="BO1037" i="1"/>
  <c r="BJ1253" i="1"/>
  <c r="BN933" i="1"/>
  <c r="BL883" i="1"/>
  <c r="BQ974" i="1"/>
  <c r="BL1355" i="1"/>
  <c r="BG1100" i="1"/>
  <c r="BI944" i="1"/>
  <c r="BJ1123" i="1"/>
  <c r="BQ1089" i="1"/>
  <c r="BQ1312" i="1"/>
  <c r="BK1299" i="1"/>
  <c r="BO1249" i="1"/>
  <c r="BK1075" i="1"/>
  <c r="BL1174" i="1"/>
  <c r="BI1200" i="1"/>
  <c r="BJ1284" i="1"/>
  <c r="BM1003" i="1"/>
  <c r="BI900" i="1"/>
  <c r="BO1076" i="1"/>
  <c r="BK1162" i="1"/>
  <c r="BQ1236" i="1"/>
  <c r="BH1095" i="1"/>
  <c r="BM914" i="1"/>
  <c r="BJ1049" i="1"/>
  <c r="BK1033" i="1"/>
  <c r="BQ1027" i="1"/>
  <c r="BI1075" i="1"/>
  <c r="BQ1190" i="1"/>
  <c r="BH1296" i="1"/>
  <c r="BQ1041" i="1"/>
  <c r="BH1367" i="1"/>
  <c r="BO1353" i="1"/>
  <c r="BK1114" i="1"/>
  <c r="BM1099" i="1"/>
  <c r="BQ1135" i="1"/>
  <c r="BK1024" i="1"/>
  <c r="BM1269" i="1"/>
  <c r="BN1162" i="1"/>
  <c r="BM982" i="1"/>
  <c r="BI1040" i="1"/>
  <c r="BM1035" i="1"/>
  <c r="BI942" i="1"/>
  <c r="BM924" i="1"/>
  <c r="BJ1295" i="1"/>
  <c r="BJ892" i="1"/>
  <c r="BG1342" i="1"/>
  <c r="BP1355" i="1"/>
  <c r="BK975" i="1"/>
  <c r="BL1254" i="1"/>
  <c r="BL1272" i="1"/>
  <c r="BL1374" i="1"/>
  <c r="BJ900" i="1"/>
  <c r="BQ1307" i="1"/>
  <c r="BK900" i="1"/>
  <c r="BO1107" i="1"/>
  <c r="BG1260" i="1"/>
  <c r="BK1368" i="1"/>
  <c r="BK906" i="1"/>
  <c r="BM1059" i="1"/>
  <c r="BJ1239" i="1"/>
  <c r="BI1262" i="1"/>
  <c r="BI1367" i="1"/>
  <c r="BM1080" i="1"/>
  <c r="BI1170" i="1"/>
  <c r="BQ1116" i="1"/>
  <c r="BL943" i="1"/>
  <c r="BM978" i="1"/>
  <c r="BK1305" i="1"/>
  <c r="BH1139" i="1"/>
  <c r="BO1310" i="1"/>
  <c r="BJ1159" i="1"/>
  <c r="BN1189" i="1"/>
  <c r="BO1025" i="1"/>
  <c r="BQ1378" i="1"/>
  <c r="BL1380" i="1"/>
  <c r="BH991" i="1"/>
  <c r="BJ1312" i="1"/>
  <c r="BL1262" i="1"/>
  <c r="BL965" i="1"/>
  <c r="BN1236" i="1"/>
  <c r="BH918" i="1"/>
  <c r="BI1331" i="1"/>
  <c r="BO1028" i="1"/>
  <c r="BG1351" i="1"/>
  <c r="BP1191" i="1"/>
  <c r="BJ1299" i="1"/>
  <c r="BI1070" i="1"/>
  <c r="BK1158" i="1"/>
  <c r="BL1345" i="1"/>
  <c r="BQ1298" i="1"/>
  <c r="BG1179" i="1"/>
  <c r="BJ1005" i="1"/>
  <c r="BO1103" i="1"/>
  <c r="BQ1222" i="1"/>
  <c r="BI1081" i="1"/>
  <c r="BL1366" i="1"/>
  <c r="BG1381" i="1"/>
  <c r="BL1100" i="1"/>
  <c r="BM1284" i="1"/>
  <c r="BL1326" i="1"/>
  <c r="BK1023" i="1"/>
  <c r="BH1262" i="1"/>
  <c r="BG1359" i="1"/>
  <c r="BQ1252" i="1"/>
  <c r="BG1036" i="1"/>
  <c r="BI1041" i="1"/>
  <c r="BK1265" i="1"/>
  <c r="BK1293" i="1"/>
  <c r="BQ1270" i="1"/>
  <c r="BJ1191" i="1"/>
  <c r="BN1367" i="1"/>
  <c r="BK1029" i="1"/>
  <c r="BM1349" i="1"/>
  <c r="BJ1016" i="1"/>
  <c r="BL944" i="1"/>
  <c r="BJ1164" i="1"/>
  <c r="BM1286" i="1"/>
  <c r="BO982" i="1"/>
  <c r="BO1064" i="1"/>
  <c r="BN1354" i="1"/>
  <c r="BL1295" i="1"/>
  <c r="BI1364" i="1"/>
  <c r="BL1088" i="1"/>
  <c r="BJ1186" i="1"/>
  <c r="BI1247" i="1"/>
  <c r="BQ1248" i="1"/>
  <c r="BG882" i="1"/>
  <c r="BO945" i="1"/>
  <c r="BI1251" i="1"/>
  <c r="BH899" i="1"/>
  <c r="BK1172" i="1"/>
  <c r="BN1287" i="1"/>
  <c r="BQ1232" i="1"/>
  <c r="BH988" i="1"/>
  <c r="BG1375" i="1"/>
  <c r="BG1387" i="1"/>
  <c r="BN1033" i="1"/>
  <c r="BI1034" i="1"/>
  <c r="BJ1199" i="1"/>
  <c r="BM1291" i="1"/>
  <c r="BH936" i="1"/>
  <c r="BH1342" i="1"/>
  <c r="BI1207" i="1"/>
  <c r="BJ1172" i="1"/>
  <c r="BL1313" i="1"/>
  <c r="BH1313" i="1"/>
  <c r="BI1279" i="1"/>
  <c r="BI892" i="1"/>
  <c r="BG1241" i="1"/>
  <c r="BN1148" i="1"/>
  <c r="BG984" i="1"/>
  <c r="BQ904" i="1"/>
  <c r="AH115" i="6" s="1"/>
  <c r="BO1293" i="1"/>
  <c r="BO1284" i="1"/>
  <c r="BJ1376" i="1"/>
  <c r="BQ1001" i="1"/>
  <c r="BJ1381" i="1"/>
  <c r="BH1233" i="1"/>
  <c r="BI1179" i="1"/>
  <c r="BM936" i="1"/>
  <c r="BL1128" i="1"/>
  <c r="BQ918" i="1"/>
  <c r="AH129" i="6" s="1"/>
  <c r="BK1387" i="1"/>
  <c r="BK1213" i="1"/>
  <c r="BK1284" i="1"/>
  <c r="BQ976" i="1"/>
  <c r="BN1238" i="1"/>
  <c r="BG1158" i="1"/>
  <c r="BO1265" i="1"/>
  <c r="BH1268" i="1"/>
  <c r="BI940" i="1"/>
  <c r="BK1188" i="1"/>
  <c r="BK1227" i="1"/>
  <c r="BQ1220" i="1"/>
  <c r="BM986" i="1"/>
  <c r="BL1149" i="1"/>
  <c r="BH1358" i="1"/>
  <c r="BI1064" i="1"/>
  <c r="BI1226" i="1"/>
  <c r="BI1181" i="1"/>
  <c r="BQ964" i="1"/>
  <c r="BL1132" i="1"/>
  <c r="BQ1370" i="1"/>
  <c r="BG1299" i="1"/>
  <c r="BQ927" i="1"/>
  <c r="AH138" i="6" s="1"/>
  <c r="BG1138" i="1"/>
  <c r="BO1082" i="1"/>
  <c r="BM1312" i="1"/>
  <c r="BO1183" i="1"/>
  <c r="BO1042" i="1"/>
  <c r="BJ1105" i="1"/>
  <c r="BN1232" i="1"/>
  <c r="BO1291" i="1"/>
  <c r="BN1063" i="1"/>
  <c r="BI1318" i="1"/>
  <c r="BO1024" i="1"/>
  <c r="BJ1044" i="1"/>
  <c r="BQ944" i="1"/>
  <c r="BI1306" i="1"/>
  <c r="BI1073" i="1"/>
  <c r="BI995" i="1"/>
  <c r="BL1273" i="1"/>
  <c r="BL1232" i="1"/>
  <c r="BK1366" i="1"/>
  <c r="BM1241" i="1"/>
  <c r="BL1332" i="1"/>
  <c r="BM1044" i="1"/>
  <c r="BI1117" i="1"/>
  <c r="BH982" i="1"/>
  <c r="BO1358" i="1"/>
  <c r="BJ1260" i="1"/>
  <c r="BQ1034" i="1"/>
  <c r="BG1389" i="1"/>
  <c r="BM1387" i="1"/>
  <c r="BM1204" i="1"/>
  <c r="BK1007" i="1"/>
  <c r="BM1063" i="1"/>
  <c r="BI1320" i="1"/>
  <c r="BQ1192" i="1"/>
  <c r="BG1204" i="1"/>
  <c r="BO952" i="1"/>
  <c r="BO915" i="1"/>
  <c r="BQ1234" i="1"/>
  <c r="BG1325" i="1"/>
  <c r="BN899" i="1"/>
  <c r="BH1226" i="1"/>
  <c r="BN1234" i="1"/>
  <c r="BO1354" i="1"/>
  <c r="BQ1314" i="1"/>
  <c r="BQ992" i="1"/>
  <c r="BO1256" i="1"/>
  <c r="BM1128" i="1"/>
  <c r="BN1229" i="1"/>
  <c r="BQ1261" i="1"/>
  <c r="BM1389" i="1"/>
  <c r="BQ920" i="1"/>
  <c r="AH131" i="6" s="1"/>
  <c r="BQ1191" i="1"/>
  <c r="BG1288" i="1"/>
  <c r="BQ1152" i="1"/>
  <c r="BQ1328" i="1"/>
  <c r="BJ1169" i="1"/>
  <c r="BM1246" i="1"/>
  <c r="BN1381" i="1"/>
  <c r="BK1197" i="1"/>
  <c r="BH1092" i="1"/>
  <c r="BL1110" i="1"/>
  <c r="BJ1286" i="1"/>
  <c r="BM1242" i="1"/>
  <c r="BP1134" i="1"/>
  <c r="BM962" i="1"/>
  <c r="BO991" i="1"/>
  <c r="BQ1241" i="1"/>
  <c r="BK1245" i="1"/>
  <c r="BG1011" i="1"/>
  <c r="BN979" i="1"/>
  <c r="BG1202" i="1"/>
  <c r="BH1293" i="1"/>
  <c r="BO1168" i="1"/>
  <c r="BO975" i="1"/>
  <c r="BK1179" i="1"/>
  <c r="BJ884" i="1"/>
  <c r="BK924" i="1"/>
  <c r="BJ940" i="1"/>
  <c r="BG1012" i="1"/>
  <c r="BG1335" i="1"/>
  <c r="BG1363" i="1"/>
  <c r="BG1156" i="1"/>
  <c r="BL1364" i="1"/>
  <c r="BG1246" i="1"/>
  <c r="BO1289" i="1"/>
  <c r="BK1189" i="1"/>
  <c r="BL1229" i="1"/>
  <c r="BL983" i="1"/>
  <c r="BQ1149" i="1"/>
  <c r="BH1152" i="1"/>
  <c r="BJ1382" i="1"/>
  <c r="BM1218" i="1"/>
  <c r="BO1234" i="1"/>
  <c r="BH1286" i="1"/>
  <c r="BM1049" i="1"/>
  <c r="BQ1342" i="1"/>
  <c r="BJ952" i="1"/>
  <c r="BI1360" i="1"/>
  <c r="BH1073" i="1"/>
  <c r="BJ967" i="1"/>
  <c r="BO981" i="1"/>
  <c r="BI917" i="1"/>
  <c r="BO1269" i="1"/>
  <c r="BL1235" i="1"/>
  <c r="BQ1276" i="1"/>
  <c r="BK931" i="1"/>
  <c r="BJ1210" i="1"/>
  <c r="BP1129" i="1"/>
  <c r="BI1376" i="1"/>
  <c r="BO1223" i="1"/>
  <c r="BJ927" i="1"/>
  <c r="BG1334" i="1"/>
  <c r="BH897" i="1"/>
  <c r="BQ1294" i="1"/>
  <c r="BI1005" i="1"/>
  <c r="BL1199" i="1"/>
  <c r="BL961" i="1"/>
  <c r="BN1279" i="1"/>
  <c r="BH887" i="1"/>
  <c r="BO1214" i="1"/>
  <c r="BG1245" i="1"/>
  <c r="BM1253" i="1"/>
  <c r="BK1254" i="1"/>
  <c r="BK945" i="1"/>
  <c r="BH1306" i="1"/>
  <c r="BJ958" i="1"/>
  <c r="BN1347" i="1"/>
  <c r="BQ1274" i="1"/>
  <c r="BK1135" i="1"/>
  <c r="BQ1037" i="1"/>
  <c r="BJ917" i="1"/>
  <c r="BH1087" i="1"/>
  <c r="BQ1356" i="1"/>
  <c r="BK1147" i="1"/>
  <c r="BM1216" i="1"/>
  <c r="BN1137" i="1"/>
  <c r="BN1353" i="1"/>
  <c r="BG1072" i="1"/>
  <c r="BO1199" i="1"/>
  <c r="BL1305" i="1"/>
  <c r="BO1283" i="1"/>
  <c r="BK1358" i="1"/>
  <c r="BL998" i="1"/>
  <c r="BM1126" i="1"/>
  <c r="BK1202" i="1"/>
  <c r="BG1240" i="1"/>
  <c r="BO972" i="1"/>
  <c r="BI1303" i="1"/>
  <c r="BN1235" i="1"/>
  <c r="BJ1363" i="1"/>
  <c r="BL1290" i="1"/>
  <c r="BM1329" i="1"/>
  <c r="BN894" i="1"/>
  <c r="BQ1254" i="1"/>
  <c r="BO1288" i="1"/>
  <c r="BL1347" i="1"/>
  <c r="BM1221" i="1"/>
  <c r="BO1317" i="1"/>
  <c r="BQ1138" i="1"/>
  <c r="BK1242" i="1"/>
  <c r="BH1001" i="1"/>
  <c r="BM1094" i="1"/>
  <c r="BN1053" i="1"/>
  <c r="BO1073" i="1"/>
  <c r="BJ1261" i="1"/>
  <c r="BI1354" i="1"/>
  <c r="BH1257" i="1"/>
  <c r="BI1168" i="1"/>
  <c r="BH1060" i="1"/>
  <c r="BM1363" i="1"/>
  <c r="BJ1200" i="1"/>
  <c r="BJ1086" i="1"/>
  <c r="BH1130" i="1"/>
  <c r="BM1089" i="1"/>
  <c r="BI1386" i="1"/>
  <c r="BL1383" i="1"/>
  <c r="BL956" i="1"/>
  <c r="BO1123" i="1"/>
  <c r="BM1314" i="1"/>
  <c r="BQ1319" i="1"/>
  <c r="BN1173" i="1"/>
  <c r="BQ1030" i="1"/>
  <c r="BO1055" i="1"/>
  <c r="BG1268" i="1"/>
  <c r="BK1192" i="1"/>
  <c r="BM1343" i="1"/>
  <c r="BJ1207" i="1"/>
  <c r="BI1055" i="1"/>
  <c r="BQ1237" i="1"/>
  <c r="BJ1390" i="1"/>
  <c r="BG1311" i="1"/>
  <c r="BG976" i="1"/>
  <c r="BG1180" i="1"/>
  <c r="BQ1372" i="1"/>
  <c r="BG1247" i="1"/>
  <c r="BL963" i="1"/>
  <c r="BI1083" i="1"/>
  <c r="BH1097" i="1"/>
  <c r="BQ1334" i="1"/>
  <c r="BQ895" i="1"/>
  <c r="AH106" i="6" s="1"/>
  <c r="BN981" i="1"/>
  <c r="BM1188" i="1"/>
  <c r="BH1153" i="1"/>
  <c r="BI1250" i="1"/>
  <c r="BQ887" i="1"/>
  <c r="AH98" i="6" s="1"/>
  <c r="BO1043" i="1"/>
  <c r="BQ1165" i="1"/>
  <c r="BQ969" i="1"/>
  <c r="BO926" i="1"/>
  <c r="BK1327" i="1"/>
  <c r="BQ1216" i="1"/>
  <c r="BN1055" i="1"/>
  <c r="BG1061" i="1"/>
  <c r="BI1329" i="1"/>
  <c r="BJ1171" i="1"/>
  <c r="BK1142" i="1"/>
  <c r="BI1019" i="1"/>
  <c r="BJ1383" i="1"/>
  <c r="BI1316" i="1"/>
  <c r="BQ1290" i="1"/>
  <c r="BM1355" i="1"/>
  <c r="BL1215" i="1"/>
  <c r="BK1222" i="1"/>
  <c r="BH1190" i="1"/>
  <c r="BG1356" i="1"/>
  <c r="BI1059" i="1"/>
  <c r="BL1255" i="1"/>
  <c r="BM1378" i="1"/>
  <c r="BI926" i="1"/>
  <c r="BL951" i="1"/>
  <c r="BI1199" i="1"/>
  <c r="BM1180" i="1"/>
  <c r="BH953" i="1"/>
  <c r="BG1379" i="1"/>
  <c r="BG1137" i="1"/>
  <c r="BJ1003" i="1"/>
  <c r="BM1236" i="1"/>
  <c r="BH1287" i="1"/>
  <c r="BK1355" i="1"/>
  <c r="BM1134" i="1"/>
  <c r="BG1300" i="1"/>
  <c r="BL1081" i="1"/>
  <c r="BG1333" i="1"/>
  <c r="BQ1011" i="1"/>
  <c r="BQ1260" i="1"/>
  <c r="BI996" i="1"/>
  <c r="BH1213" i="1"/>
  <c r="BM1353" i="1"/>
  <c r="BH900" i="1"/>
  <c r="BK1098" i="1"/>
  <c r="BO1245" i="1"/>
  <c r="BQ1279" i="1"/>
  <c r="BP1202" i="1"/>
  <c r="BJ898" i="1"/>
  <c r="BM1145" i="1"/>
  <c r="BJ1174" i="1"/>
  <c r="BI1387" i="1"/>
  <c r="BQ1096" i="1"/>
  <c r="BN1123" i="1"/>
  <c r="BK1193" i="1"/>
  <c r="BQ1049" i="1"/>
  <c r="BL1234" i="1"/>
  <c r="BQ1273" i="1"/>
  <c r="BJ1137" i="1"/>
  <c r="BI1159" i="1"/>
  <c r="BO1095" i="1"/>
  <c r="BI1290" i="1"/>
  <c r="BG1173" i="1"/>
  <c r="BI1049" i="1"/>
  <c r="BI1321" i="1"/>
  <c r="BQ1017" i="1"/>
  <c r="BQ1280" i="1"/>
  <c r="BK1046" i="1"/>
  <c r="BH1334" i="1"/>
  <c r="BQ1148" i="1"/>
  <c r="BG1344" i="1"/>
  <c r="BL1324" i="1"/>
  <c r="BN1231" i="1"/>
  <c r="BN999" i="1"/>
  <c r="BO1031" i="1"/>
  <c r="BH1235" i="1"/>
  <c r="BI1077" i="1"/>
  <c r="BO924" i="1"/>
  <c r="BM937" i="1"/>
  <c r="BQ1029" i="1"/>
  <c r="BJ1195" i="1"/>
  <c r="BM1117" i="1"/>
  <c r="BJ1306" i="1"/>
  <c r="BM1370" i="1"/>
  <c r="BI993" i="1"/>
  <c r="BH1136" i="1"/>
  <c r="BQ1229" i="1"/>
  <c r="BG938" i="1"/>
  <c r="BM1299" i="1"/>
  <c r="BH1034" i="1"/>
  <c r="BL959" i="1"/>
  <c r="BM1327" i="1"/>
  <c r="BK1318" i="1"/>
  <c r="BQ1306" i="1"/>
  <c r="BQ1327" i="1"/>
  <c r="BP1039" i="1"/>
  <c r="BI1123" i="1"/>
  <c r="BN1239" i="1"/>
  <c r="BI1196" i="1"/>
  <c r="BG937" i="1"/>
  <c r="BL903" i="1"/>
  <c r="BM1259" i="1"/>
  <c r="BH1194" i="1"/>
  <c r="BP1085" i="1"/>
  <c r="BL1027" i="1"/>
  <c r="BO1126" i="1"/>
  <c r="BK1060" i="1"/>
  <c r="BO1390" i="1"/>
  <c r="BL1252" i="1"/>
  <c r="BQ1174" i="1"/>
  <c r="BM1263" i="1"/>
  <c r="BJ1241" i="1"/>
  <c r="BO1309" i="1"/>
  <c r="BL1228" i="1"/>
  <c r="BJ1149" i="1"/>
  <c r="BG1092" i="1"/>
  <c r="BQ1227" i="1"/>
  <c r="BO1384" i="1"/>
  <c r="BK1207" i="1"/>
  <c r="BI1134" i="1"/>
  <c r="BO941" i="1"/>
  <c r="BJ1208" i="1"/>
  <c r="BJ1294" i="1"/>
  <c r="BQ1051" i="1"/>
  <c r="BQ1127" i="1"/>
  <c r="BM1039" i="1"/>
  <c r="BJ991" i="1"/>
  <c r="BQ1375" i="1"/>
  <c r="BM1251" i="1"/>
  <c r="BH1027" i="1"/>
  <c r="BG1386" i="1"/>
  <c r="BG885" i="1"/>
  <c r="BG1348" i="1"/>
  <c r="BM1027" i="1"/>
  <c r="BQ1208" i="1"/>
  <c r="BN1298" i="1"/>
  <c r="BM1167" i="1"/>
  <c r="BQ1007" i="1"/>
  <c r="BO916" i="1"/>
  <c r="BL1226" i="1"/>
  <c r="BQ1244" i="1"/>
  <c r="BG1307" i="1"/>
  <c r="BI1266" i="1"/>
  <c r="BL1091" i="1"/>
  <c r="BN1113" i="1"/>
  <c r="BI891" i="1"/>
  <c r="BO1006" i="1"/>
  <c r="BG902" i="1"/>
  <c r="BL1022" i="1"/>
  <c r="BN1041" i="1"/>
  <c r="BJ1377" i="1"/>
  <c r="BO983" i="1"/>
  <c r="BJ1106" i="1"/>
  <c r="BI1017" i="1"/>
  <c r="BH1253" i="1"/>
  <c r="BQ1354" i="1"/>
  <c r="BL1055" i="1"/>
  <c r="BO1347" i="1"/>
  <c r="BN1269" i="1"/>
  <c r="BH1250" i="1"/>
  <c r="BH1076" i="1"/>
  <c r="BM1352" i="1"/>
  <c r="BN1019" i="1"/>
  <c r="BH1129" i="1"/>
  <c r="BM884" i="1"/>
  <c r="BM902" i="1"/>
  <c r="BO901" i="1"/>
  <c r="BK1240" i="1"/>
  <c r="BM1255" i="1"/>
  <c r="BO931" i="1"/>
  <c r="BJ1235" i="1"/>
  <c r="BJ1330" i="1"/>
  <c r="BH1007" i="1"/>
  <c r="BK956" i="1"/>
  <c r="BJ1129" i="1"/>
  <c r="BO1036" i="1"/>
  <c r="BG1382" i="1"/>
  <c r="BK905" i="1"/>
  <c r="BN1052" i="1"/>
  <c r="BJ1328" i="1"/>
  <c r="BO960" i="1"/>
  <c r="BO1119" i="1"/>
  <c r="BJ1307" i="1"/>
  <c r="BQ1169" i="1"/>
  <c r="BM1364" i="1"/>
  <c r="BN1077" i="1"/>
  <c r="BO1228" i="1"/>
  <c r="BI988" i="1"/>
  <c r="BG922" i="1"/>
  <c r="BK1137" i="1"/>
  <c r="BL962" i="1"/>
  <c r="BO1194" i="1"/>
  <c r="BJ946" i="1"/>
  <c r="BK1204" i="1"/>
  <c r="BH1285" i="1"/>
  <c r="BM896" i="1"/>
  <c r="BL1101" i="1"/>
  <c r="BQ1269" i="1"/>
  <c r="BO1111" i="1"/>
  <c r="BK1337" i="1"/>
  <c r="BJ982" i="1"/>
  <c r="BL1302" i="1"/>
  <c r="BM1058" i="1"/>
  <c r="BH1371" i="1"/>
  <c r="BH1335" i="1"/>
  <c r="BN925" i="1"/>
  <c r="BM1197" i="1"/>
  <c r="BH1166" i="1"/>
  <c r="BL974" i="1"/>
  <c r="BP1160" i="1"/>
  <c r="BP1374" i="1"/>
  <c r="BP1004" i="1"/>
  <c r="BP1381" i="1"/>
  <c r="BP1278" i="1"/>
  <c r="BP1302" i="1"/>
  <c r="BG1126" i="1"/>
  <c r="BI1122" i="1"/>
  <c r="BP1283" i="1"/>
  <c r="BP1166" i="1"/>
  <c r="BP921" i="1"/>
  <c r="BP1322" i="1"/>
  <c r="BP1059" i="1"/>
  <c r="BP1286" i="1"/>
  <c r="BO968" i="1"/>
  <c r="BH1002" i="1"/>
  <c r="BP1248" i="1"/>
  <c r="BJ1327" i="1"/>
  <c r="BM1296" i="1"/>
  <c r="BH1377" i="1"/>
  <c r="BN1378" i="1"/>
  <c r="BO978" i="1"/>
  <c r="BL1026" i="1"/>
  <c r="BM1228" i="1"/>
  <c r="BJ1287" i="1"/>
  <c r="BG1383" i="1"/>
  <c r="BQ1088" i="1"/>
  <c r="BL926" i="1"/>
  <c r="BN964" i="1"/>
  <c r="BO1373" i="1"/>
  <c r="BK1335" i="1"/>
  <c r="BH1120" i="1"/>
  <c r="BG1186" i="1"/>
  <c r="BK1277" i="1"/>
  <c r="BJ1353" i="1"/>
  <c r="BI1286" i="1"/>
  <c r="BL953" i="1"/>
  <c r="BI977" i="1"/>
  <c r="BQ1008" i="1"/>
  <c r="BJ1244" i="1"/>
  <c r="BG1315" i="1"/>
  <c r="BN1294" i="1"/>
  <c r="BQ1339" i="1"/>
  <c r="BK1376" i="1"/>
  <c r="BO1292" i="1"/>
  <c r="BL1223" i="1"/>
  <c r="BN1111" i="1"/>
  <c r="BQ905" i="1"/>
  <c r="AH116" i="6" s="1"/>
  <c r="BK1369" i="1"/>
  <c r="BL906" i="1"/>
  <c r="BM1072" i="1"/>
  <c r="BI1377" i="1"/>
  <c r="BL1249" i="1"/>
  <c r="BO1137" i="1"/>
  <c r="BL996" i="1"/>
  <c r="BJ1228" i="1"/>
  <c r="BJ1168" i="1"/>
  <c r="BO1357" i="1"/>
  <c r="BG1207" i="1"/>
  <c r="BI1147" i="1"/>
  <c r="BG927" i="1"/>
  <c r="BJ978" i="1"/>
  <c r="BM1264" i="1"/>
  <c r="BK952" i="1"/>
  <c r="BI1271" i="1"/>
  <c r="BM939" i="1"/>
  <c r="BG1140" i="1"/>
  <c r="BM1298" i="1"/>
  <c r="BG1272" i="1"/>
  <c r="BL1300" i="1"/>
  <c r="BO1060" i="1"/>
  <c r="BJ1011" i="1"/>
  <c r="BH951" i="1"/>
  <c r="BM1334" i="1"/>
  <c r="BP1208" i="1"/>
  <c r="BP891" i="1"/>
  <c r="BP1287" i="1"/>
  <c r="BP1200" i="1"/>
  <c r="BP979" i="1"/>
  <c r="BP883" i="1"/>
  <c r="BG951" i="1"/>
  <c r="BJ1014" i="1"/>
  <c r="BP1340" i="1"/>
  <c r="BP1220" i="1"/>
  <c r="BP978" i="1"/>
  <c r="BP922" i="1"/>
  <c r="BP1119" i="1"/>
  <c r="BP1152" i="1"/>
  <c r="BH1255" i="1"/>
  <c r="BP916" i="1"/>
  <c r="BI1132" i="1"/>
  <c r="BN946" i="1"/>
  <c r="BL917" i="1"/>
  <c r="BM992" i="1"/>
  <c r="BH1017" i="1"/>
  <c r="BJ1059" i="1"/>
  <c r="BG1064" i="1"/>
  <c r="BG955" i="1"/>
  <c r="BI921" i="1"/>
  <c r="BN1109" i="1"/>
  <c r="BG1042" i="1"/>
  <c r="BM1101" i="1"/>
  <c r="BM1258" i="1"/>
  <c r="BN1255" i="1"/>
  <c r="BJ1155" i="1"/>
  <c r="BG1287" i="1"/>
  <c r="BH1284" i="1"/>
  <c r="BK1201" i="1"/>
  <c r="BN1275" i="1"/>
  <c r="BJ1221" i="1"/>
  <c r="BQ939" i="1"/>
  <c r="AH150" i="6" s="1"/>
  <c r="BH1016" i="1"/>
  <c r="BQ965" i="1"/>
  <c r="BI1363" i="1"/>
  <c r="BQ1105" i="1"/>
  <c r="BN1352" i="1"/>
  <c r="BM1195" i="1"/>
  <c r="BN983" i="1"/>
  <c r="BJ1369" i="1"/>
  <c r="BI1173" i="1"/>
  <c r="BM1333" i="1"/>
  <c r="BG1003" i="1"/>
  <c r="BN1331" i="1"/>
  <c r="BK1182" i="1"/>
  <c r="BI971" i="1"/>
  <c r="BH1271" i="1"/>
  <c r="BI1148" i="1"/>
  <c r="BO1131" i="1"/>
  <c r="BK1186" i="1"/>
  <c r="BN1194" i="1"/>
  <c r="BJ882" i="1"/>
  <c r="BK1317" i="1"/>
  <c r="BJ949" i="1"/>
  <c r="BL1129" i="1"/>
  <c r="BL1104" i="1"/>
  <c r="BG964" i="1"/>
  <c r="BN1267" i="1"/>
  <c r="BO1215" i="1"/>
  <c r="BI1275" i="1"/>
  <c r="BM1045" i="1"/>
  <c r="BM1158" i="1"/>
  <c r="BK976" i="1"/>
  <c r="BG1306" i="1"/>
  <c r="BM1226" i="1"/>
  <c r="BQ951" i="1"/>
  <c r="BQ1180" i="1"/>
  <c r="BK950" i="1"/>
  <c r="BP1124" i="1"/>
  <c r="BP1007" i="1"/>
  <c r="BG1123" i="1"/>
  <c r="BP1369" i="1"/>
  <c r="BP902" i="1"/>
  <c r="BP1389" i="1"/>
  <c r="BN1048" i="1"/>
  <c r="BP963" i="1"/>
  <c r="BP1090" i="1"/>
  <c r="BP958" i="1"/>
  <c r="BP1231" i="1"/>
  <c r="BP989" i="1"/>
  <c r="BP933" i="1"/>
  <c r="BH1248" i="1"/>
  <c r="BO1182" i="1"/>
  <c r="BI1197" i="1"/>
  <c r="BQ1382" i="1"/>
  <c r="BQ975" i="1"/>
  <c r="BH925" i="1"/>
  <c r="BI1180" i="1"/>
  <c r="BO1081" i="1"/>
  <c r="BL1276" i="1"/>
  <c r="BO1361" i="1"/>
  <c r="BO1020" i="1"/>
  <c r="BG980" i="1"/>
  <c r="BN1157" i="1"/>
  <c r="BO1138" i="1"/>
  <c r="BG1377" i="1"/>
  <c r="BQ1315" i="1"/>
  <c r="BN1227" i="1"/>
  <c r="BN1008" i="1"/>
  <c r="BQ1195" i="1"/>
  <c r="BH1328" i="1"/>
  <c r="BN936" i="1"/>
  <c r="BL1119" i="1"/>
  <c r="BK1336" i="1"/>
  <c r="BN1322" i="1"/>
  <c r="BG972" i="1"/>
  <c r="BI1381" i="1"/>
  <c r="BH1201" i="1"/>
  <c r="BO920" i="1"/>
  <c r="BH1210" i="1"/>
  <c r="BL1086" i="1"/>
  <c r="BG1256" i="1"/>
  <c r="BL1372" i="1"/>
  <c r="BO1377" i="1"/>
  <c r="BH1159" i="1"/>
  <c r="BL894" i="1"/>
  <c r="BM1118" i="1"/>
  <c r="BI976" i="1"/>
  <c r="BM1350" i="1"/>
  <c r="BO1147" i="1"/>
  <c r="BL1359" i="1"/>
  <c r="BJ1347" i="1"/>
  <c r="BL1268" i="1"/>
  <c r="BM1262" i="1"/>
  <c r="BI1160" i="1"/>
  <c r="BI1024" i="1"/>
  <c r="BH1028" i="1"/>
  <c r="BN1253" i="1"/>
  <c r="BK1304" i="1"/>
  <c r="BL1167" i="1"/>
  <c r="BL921" i="1"/>
  <c r="BQ1320" i="1"/>
  <c r="BO1338" i="1"/>
  <c r="BG1206" i="1"/>
  <c r="BI1125" i="1"/>
  <c r="BG962" i="1"/>
  <c r="BJ938" i="1"/>
  <c r="BM1150" i="1"/>
  <c r="BN1217" i="1"/>
  <c r="BP912" i="1"/>
  <c r="BP1173" i="1"/>
  <c r="BP1050" i="1"/>
  <c r="BP1265" i="1"/>
  <c r="BP1212" i="1"/>
  <c r="BP952" i="1"/>
  <c r="BP998" i="1"/>
  <c r="BN1248" i="1"/>
  <c r="BK1157" i="1"/>
  <c r="BP1203" i="1"/>
  <c r="BP1185" i="1"/>
  <c r="BP1344" i="1"/>
  <c r="BP1099" i="1"/>
  <c r="BP1046" i="1"/>
  <c r="BP1240" i="1"/>
  <c r="BK1191" i="1"/>
  <c r="BG1033" i="1"/>
  <c r="BP1376" i="1"/>
  <c r="BJ1039" i="1"/>
  <c r="BH932" i="1"/>
  <c r="BM1342" i="1"/>
  <c r="BM1015" i="1"/>
  <c r="BO1345" i="1"/>
  <c r="BO1154" i="1"/>
  <c r="BO955" i="1"/>
  <c r="BN1175" i="1"/>
  <c r="BO1381" i="1"/>
  <c r="BQ1336" i="1"/>
  <c r="BQ1052" i="1"/>
  <c r="BG970" i="1"/>
  <c r="BL1015" i="1"/>
  <c r="BK913" i="1"/>
  <c r="BQ930" i="1"/>
  <c r="AH141" i="6" s="1"/>
  <c r="BM1177" i="1"/>
  <c r="BI1230" i="1"/>
  <c r="BL1204" i="1"/>
  <c r="BQ883" i="1"/>
  <c r="AH94" i="6" s="1"/>
  <c r="BN1376" i="1"/>
  <c r="BH921" i="1"/>
  <c r="BM1322" i="1"/>
  <c r="BH1353" i="1"/>
  <c r="BO1294" i="1"/>
  <c r="BN1320" i="1"/>
  <c r="BI904" i="1"/>
  <c r="BI1352" i="1"/>
  <c r="BM1095" i="1"/>
  <c r="BO1233" i="1"/>
  <c r="BI1213" i="1"/>
  <c r="BJ963" i="1"/>
  <c r="BH914" i="1"/>
  <c r="BK1241" i="1"/>
  <c r="BJ885" i="1"/>
  <c r="BG1018" i="1"/>
  <c r="BN1321" i="1"/>
  <c r="BI1208" i="1"/>
  <c r="BQ892" i="1"/>
  <c r="AH103" i="6" s="1"/>
  <c r="BG1104" i="1"/>
  <c r="BG1159" i="1"/>
  <c r="BH923" i="1"/>
  <c r="BJ1389" i="1"/>
  <c r="BL1028" i="1"/>
  <c r="BI1174" i="1"/>
  <c r="BO1238" i="1"/>
  <c r="BM891" i="1"/>
  <c r="BL1241" i="1"/>
  <c r="BK1357" i="1"/>
  <c r="BM1200" i="1"/>
  <c r="BJ1099" i="1"/>
  <c r="BH1125" i="1"/>
  <c r="BQ923" i="1"/>
  <c r="AH134" i="6" s="1"/>
  <c r="BJ1152" i="1"/>
  <c r="BO1327" i="1"/>
  <c r="BK897" i="1"/>
  <c r="BQ1389" i="1"/>
  <c r="BQ1235" i="1"/>
  <c r="BP961" i="1"/>
  <c r="BP1219" i="1"/>
  <c r="BP1102" i="1"/>
  <c r="BP1314" i="1"/>
  <c r="BP1258" i="1"/>
  <c r="BP1001" i="1"/>
  <c r="BP1378" i="1"/>
  <c r="BH1373" i="1"/>
  <c r="BN1112" i="1"/>
  <c r="BP1351" i="1"/>
  <c r="BP882" i="1"/>
  <c r="BP1254" i="1"/>
  <c r="BP1003" i="1"/>
  <c r="BP1390" i="1"/>
  <c r="BP1367" i="1"/>
  <c r="BN1051" i="1"/>
  <c r="BM1332" i="1"/>
  <c r="BK1383" i="1"/>
  <c r="BH898" i="1"/>
  <c r="BM1088" i="1"/>
  <c r="BO1195" i="1"/>
  <c r="BN1271" i="1"/>
  <c r="BM1369" i="1"/>
  <c r="BO993" i="1"/>
  <c r="BO1313" i="1"/>
  <c r="BI1223" i="1"/>
  <c r="BO1362" i="1"/>
  <c r="BH1163" i="1"/>
  <c r="BO994" i="1"/>
  <c r="BK1219" i="1"/>
  <c r="BL1259" i="1"/>
  <c r="BG1048" i="1"/>
  <c r="BH1031" i="1"/>
  <c r="BQ1079" i="1"/>
  <c r="BQ952" i="1"/>
  <c r="BJ1227" i="1"/>
  <c r="BL1183" i="1"/>
  <c r="BO1019" i="1"/>
  <c r="BL1387" i="1"/>
  <c r="BN990" i="1"/>
  <c r="BG1054" i="1"/>
  <c r="BG1384" i="1"/>
  <c r="BI1322" i="1"/>
  <c r="BJ1320" i="1"/>
  <c r="BK1054" i="1"/>
  <c r="BN1050" i="1"/>
  <c r="BI1289" i="1"/>
  <c r="BO1323" i="1"/>
  <c r="BG1028" i="1"/>
  <c r="BK1146" i="1"/>
  <c r="BJ1304" i="1"/>
  <c r="BH1326" i="1"/>
  <c r="BG1135" i="1"/>
  <c r="BG1267" i="1"/>
  <c r="BL1240" i="1"/>
  <c r="BM1192" i="1"/>
  <c r="BN1260" i="1"/>
  <c r="BL1388" i="1"/>
  <c r="BJ1268" i="1"/>
  <c r="BQ993" i="1"/>
  <c r="BK1030" i="1"/>
  <c r="BO1022" i="1"/>
  <c r="BK947" i="1"/>
  <c r="BJ1045" i="1"/>
  <c r="BG1332" i="1"/>
  <c r="BL1216" i="1"/>
  <c r="BN1218" i="1"/>
  <c r="BI1071" i="1"/>
  <c r="BL1333" i="1"/>
  <c r="BN1318" i="1"/>
  <c r="BL1113" i="1"/>
  <c r="BN1020" i="1"/>
  <c r="BQ959" i="1"/>
  <c r="BH1176" i="1"/>
  <c r="BP1018" i="1"/>
  <c r="BP1276" i="1"/>
  <c r="BP1159" i="1"/>
  <c r="BP914" i="1"/>
  <c r="BP1307" i="1"/>
  <c r="BP1052" i="1"/>
  <c r="BP955" i="1"/>
  <c r="BL915" i="1"/>
  <c r="BP1138" i="1"/>
  <c r="BP980" i="1"/>
  <c r="BP1145" i="1"/>
  <c r="BP890" i="1"/>
  <c r="BP1365" i="1"/>
  <c r="BP1229" i="1"/>
  <c r="BP1137" i="1"/>
  <c r="BJ1240" i="1"/>
  <c r="BN1266" i="1"/>
  <c r="BJ1301" i="1"/>
  <c r="BL1051" i="1"/>
  <c r="BM1304" i="1"/>
  <c r="BI1150" i="1"/>
  <c r="BM1165" i="1"/>
  <c r="BK1302" i="1"/>
  <c r="BN963" i="1"/>
  <c r="BM1248" i="1"/>
  <c r="BO1074" i="1"/>
  <c r="BN919" i="1"/>
  <c r="BH929" i="1"/>
  <c r="BH1382" i="1"/>
  <c r="BI1299" i="1"/>
  <c r="BH1343" i="1"/>
  <c r="BI1355" i="1"/>
  <c r="BJ929" i="1"/>
  <c r="BI994" i="1"/>
  <c r="BN900" i="1"/>
  <c r="BH1091" i="1"/>
  <c r="BN1110" i="1"/>
  <c r="BN1141" i="1"/>
  <c r="BN991" i="1"/>
  <c r="BH1179" i="1"/>
  <c r="BQ1384" i="1"/>
  <c r="BG1225" i="1"/>
  <c r="BL1314" i="1"/>
  <c r="BQ1291" i="1"/>
  <c r="BL935" i="1"/>
  <c r="BH893" i="1"/>
  <c r="BM955" i="1"/>
  <c r="BJ1054" i="1"/>
  <c r="BG1187" i="1"/>
  <c r="BI1237" i="1"/>
  <c r="BN943" i="1"/>
  <c r="BJ1082" i="1"/>
  <c r="BI1249" i="1"/>
  <c r="BH1110" i="1"/>
  <c r="BI1385" i="1"/>
  <c r="BI1177" i="1"/>
  <c r="BK1059" i="1"/>
  <c r="BO998" i="1"/>
  <c r="BH1186" i="1"/>
  <c r="BK994" i="1"/>
  <c r="BM887" i="1"/>
  <c r="BO888" i="1"/>
  <c r="BM969" i="1"/>
  <c r="BN1060" i="1"/>
  <c r="BM1268" i="1"/>
  <c r="BG1266" i="1"/>
  <c r="BN886" i="1"/>
  <c r="BG948" i="1"/>
  <c r="BG991" i="1"/>
  <c r="BO1235" i="1"/>
  <c r="BI905" i="1"/>
  <c r="BP1029" i="1"/>
  <c r="BP893" i="1"/>
  <c r="BP1170" i="1"/>
  <c r="BP925" i="1"/>
  <c r="BP1364" i="1"/>
  <c r="BP1063" i="1"/>
  <c r="BP1325" i="1"/>
  <c r="BM1056" i="1"/>
  <c r="BP1263" i="1"/>
  <c r="BP1188" i="1"/>
  <c r="BP1065" i="1"/>
  <c r="BH1327" i="1"/>
  <c r="BP1053" i="1"/>
  <c r="BP967" i="1"/>
  <c r="BJ925" i="1"/>
  <c r="BP1380" i="1"/>
  <c r="BI1192" i="1"/>
  <c r="BG1313" i="1"/>
  <c r="BO999" i="1"/>
  <c r="BH1181" i="1"/>
  <c r="BL1140" i="1"/>
  <c r="BK1009" i="1"/>
  <c r="BH1157" i="1"/>
  <c r="BG1368" i="1"/>
  <c r="BM920" i="1"/>
  <c r="BL1304" i="1"/>
  <c r="BJ975" i="1"/>
  <c r="BN1360" i="1"/>
  <c r="BH910" i="1"/>
  <c r="BG1337" i="1"/>
  <c r="BK1216" i="1"/>
  <c r="BO1110" i="1"/>
  <c r="BQ891" i="1"/>
  <c r="AH102" i="6" s="1"/>
  <c r="BJ1297" i="1"/>
  <c r="BO1190" i="1"/>
  <c r="BO1090" i="1"/>
  <c r="BG1376" i="1"/>
  <c r="BO1285" i="1"/>
  <c r="BN1136" i="1"/>
  <c r="BL1117" i="1"/>
  <c r="BQ987" i="1"/>
  <c r="BH964" i="1"/>
  <c r="BQ954" i="1"/>
  <c r="BN1104" i="1"/>
  <c r="BL999" i="1"/>
  <c r="BQ1075" i="1"/>
  <c r="BJ1339" i="1"/>
  <c r="BK895" i="1"/>
  <c r="BG928" i="1"/>
  <c r="BM997" i="1"/>
  <c r="BO1216" i="1"/>
  <c r="BK890" i="1"/>
  <c r="BK1128" i="1"/>
  <c r="BJ1278" i="1"/>
  <c r="BJ1267" i="1"/>
  <c r="BN1363" i="1"/>
  <c r="BO987" i="1"/>
  <c r="BJ1066" i="1"/>
  <c r="BN917" i="1"/>
  <c r="BI1224" i="1"/>
  <c r="BH999" i="1"/>
  <c r="BI935" i="1"/>
  <c r="BG919" i="1"/>
  <c r="BQ1197" i="1"/>
  <c r="BN1290" i="1"/>
  <c r="BM1371" i="1"/>
  <c r="BL1357" i="1"/>
  <c r="BM954" i="1"/>
  <c r="BJ903" i="1"/>
  <c r="BJ1196" i="1"/>
  <c r="BJ942" i="1"/>
  <c r="BI1096" i="1"/>
  <c r="BP1139" i="1"/>
  <c r="BP932" i="1"/>
  <c r="BP1280" i="1"/>
  <c r="BP1038" i="1"/>
  <c r="BP982" i="1"/>
  <c r="BP1179" i="1"/>
  <c r="BM1311" i="1"/>
  <c r="BI1084" i="1"/>
  <c r="BP1234" i="1"/>
  <c r="BP1117" i="1"/>
  <c r="BP1329" i="1"/>
  <c r="BP1273" i="1"/>
  <c r="BP1016" i="1"/>
  <c r="BP1319" i="1"/>
  <c r="BM1105" i="1"/>
  <c r="BP1334" i="1"/>
  <c r="BJ1388" i="1"/>
  <c r="BP1130" i="1"/>
  <c r="AC1232" i="1"/>
  <c r="H1091" i="1"/>
  <c r="AC1091" i="1" s="1"/>
  <c r="H1088" i="1"/>
  <c r="AC1088" i="1" s="1"/>
  <c r="H1085" i="1"/>
  <c r="AC1085" i="1" s="1"/>
  <c r="AJ1122" i="1"/>
  <c r="H1076" i="1"/>
  <c r="AC1076" i="1" s="1"/>
  <c r="H1058" i="1"/>
  <c r="AC1058" i="1" s="1"/>
  <c r="H1055" i="1"/>
  <c r="AC1055" i="1" s="1"/>
  <c r="H1052" i="1"/>
  <c r="AC1052" i="1" s="1"/>
  <c r="H1049" i="1"/>
  <c r="AC1049" i="1" s="1"/>
  <c r="H1046" i="1"/>
  <c r="AC1046" i="1" s="1"/>
  <c r="H1037" i="1"/>
  <c r="AC1037" i="1" s="1"/>
  <c r="H1034" i="1"/>
  <c r="AC1034" i="1" s="1"/>
  <c r="H1031" i="1"/>
  <c r="AC1031" i="1" s="1"/>
  <c r="H1025" i="1"/>
  <c r="AC1025" i="1" s="1"/>
  <c r="H1022" i="1"/>
  <c r="AC1022" i="1" s="1"/>
  <c r="H1010" i="1"/>
  <c r="AC1010" i="1" s="1"/>
  <c r="H1007" i="1"/>
  <c r="AC1007" i="1" s="1"/>
  <c r="H977" i="1"/>
  <c r="AC977" i="1" s="1"/>
  <c r="H974" i="1"/>
  <c r="AC974" i="1" s="1"/>
  <c r="H971" i="1"/>
  <c r="AC971" i="1" s="1"/>
  <c r="H968" i="1"/>
  <c r="AC968" i="1" s="1"/>
  <c r="H923" i="1"/>
  <c r="AC923" i="1" s="1"/>
  <c r="H953" i="1"/>
  <c r="AC953" i="1" s="1"/>
  <c r="H950" i="1"/>
  <c r="AC950" i="1" s="1"/>
  <c r="H947" i="1"/>
  <c r="H944" i="1"/>
  <c r="AC944" i="1" s="1"/>
  <c r="H941" i="1"/>
  <c r="AC941" i="1" s="1"/>
  <c r="H938" i="1"/>
  <c r="AC938" i="1" s="1"/>
  <c r="H935" i="1"/>
  <c r="AC935" i="1" s="1"/>
  <c r="H932" i="1"/>
  <c r="AC932" i="1" s="1"/>
  <c r="H929" i="1"/>
  <c r="AC929" i="1" s="1"/>
  <c r="H926" i="1"/>
  <c r="AC926" i="1" s="1"/>
  <c r="H905" i="1"/>
  <c r="AC905" i="1" s="1"/>
  <c r="H902" i="1"/>
  <c r="AC902" i="1" s="1"/>
  <c r="H899" i="1"/>
  <c r="AC899" i="1" s="1"/>
  <c r="H896" i="1"/>
  <c r="AC896" i="1" s="1"/>
  <c r="AC893" i="1"/>
  <c r="BN1219" i="1" l="1"/>
  <c r="BH1339" i="1"/>
  <c r="BK1231" i="1"/>
  <c r="BN1280" i="1"/>
  <c r="BM1001" i="1"/>
  <c r="BK1159" i="1"/>
  <c r="BN1233" i="1"/>
  <c r="BM1103" i="1"/>
  <c r="BL1239" i="1"/>
  <c r="BN931" i="1"/>
  <c r="BH1154" i="1"/>
  <c r="BO1276" i="1"/>
  <c r="BO1029" i="1"/>
  <c r="BI1241" i="1"/>
  <c r="BN1191" i="1"/>
  <c r="BO934" i="1"/>
  <c r="BN937" i="1"/>
  <c r="BN895" i="1"/>
  <c r="BO1378" i="1"/>
  <c r="BJ1302" i="1"/>
  <c r="BG1044" i="1"/>
  <c r="BG931" i="1"/>
  <c r="BG1323" i="1"/>
  <c r="BN1106" i="1"/>
  <c r="BO891" i="1"/>
  <c r="BJ1068" i="1"/>
  <c r="BH1289" i="1"/>
  <c r="BQ1121" i="1"/>
  <c r="BQ921" i="1"/>
  <c r="AH132" i="6" s="1"/>
  <c r="J132" i="6" s="1"/>
  <c r="BM906" i="1"/>
  <c r="BJ1108" i="1"/>
  <c r="BI1069" i="1"/>
  <c r="BK1324" i="1"/>
  <c r="BG950" i="1"/>
  <c r="BH963" i="1"/>
  <c r="BJ1236" i="1"/>
  <c r="BO1388" i="1"/>
  <c r="BI1346" i="1"/>
  <c r="BP880" i="1"/>
  <c r="BK1354" i="1"/>
  <c r="BJ1203" i="1"/>
  <c r="BG1099" i="1"/>
  <c r="BO958" i="1"/>
  <c r="BH1245" i="1"/>
  <c r="BL1289" i="1"/>
  <c r="BK881" i="1"/>
  <c r="BG966" i="1"/>
  <c r="BN1203" i="1"/>
  <c r="BK1069" i="1"/>
  <c r="BK937" i="1"/>
  <c r="BQ1297" i="1"/>
  <c r="BH949" i="1"/>
  <c r="BK912" i="1"/>
  <c r="BJ881" i="1"/>
  <c r="BH961" i="1"/>
  <c r="BP1067" i="1"/>
  <c r="BK1067" i="1"/>
  <c r="BG1067" i="1"/>
  <c r="BH1067" i="1"/>
  <c r="BK907" i="1"/>
  <c r="BM881" i="1"/>
  <c r="BG881" i="1"/>
  <c r="BQ1009" i="1"/>
  <c r="BG1361" i="1"/>
  <c r="BQ1073" i="1"/>
  <c r="BQ1120" i="1"/>
  <c r="BN1346" i="1"/>
  <c r="BK1313" i="1"/>
  <c r="BJ1138" i="1"/>
  <c r="BQ1369" i="1"/>
  <c r="BL1378" i="1"/>
  <c r="BN1365" i="1"/>
  <c r="BM1256" i="1"/>
  <c r="BL911" i="1"/>
  <c r="V122" i="6" s="1"/>
  <c r="BI1311" i="1"/>
  <c r="BQ925" i="1"/>
  <c r="AH136" i="6" s="1"/>
  <c r="BG1144" i="1"/>
  <c r="BL1275" i="1"/>
  <c r="BN1199" i="1"/>
  <c r="BG1257" i="1"/>
  <c r="BN1197" i="1"/>
  <c r="BI1086" i="1"/>
  <c r="BJ1366" i="1"/>
  <c r="BK882" i="1"/>
  <c r="BJ1359" i="1"/>
  <c r="BN1115" i="1"/>
  <c r="BL1036" i="1"/>
  <c r="BG1329" i="1"/>
  <c r="BM1325" i="1"/>
  <c r="BK1217" i="1"/>
  <c r="BN920" i="1"/>
  <c r="BJ1274" i="1"/>
  <c r="BK1196" i="1"/>
  <c r="BG892" i="1"/>
  <c r="BM1281" i="1"/>
  <c r="BM1319" i="1"/>
  <c r="BI1056" i="1"/>
  <c r="BQ989" i="1"/>
  <c r="BG1328" i="1"/>
  <c r="BO1282" i="1"/>
  <c r="BJ1256" i="1"/>
  <c r="BQ945" i="1"/>
  <c r="BM1082" i="1"/>
  <c r="BI1001" i="1"/>
  <c r="BQ971" i="1"/>
  <c r="BM985" i="1"/>
  <c r="BO946" i="1"/>
  <c r="BK1152" i="1"/>
  <c r="BI932" i="1"/>
  <c r="BI950" i="1"/>
  <c r="BG1163" i="1"/>
  <c r="BO1263" i="1"/>
  <c r="BH1036" i="1"/>
  <c r="BG894" i="1"/>
  <c r="BJ1272" i="1"/>
  <c r="BO1180" i="1"/>
  <c r="BK1323" i="1"/>
  <c r="BG884" i="1"/>
  <c r="BO1267" i="1"/>
  <c r="BP1064" i="1"/>
  <c r="BO1113" i="1"/>
  <c r="BJ1311" i="1"/>
  <c r="BN1196" i="1"/>
  <c r="BN1258" i="1"/>
  <c r="BJ1233" i="1"/>
  <c r="BQ1177" i="1"/>
  <c r="BI1202" i="1"/>
  <c r="BH958" i="1"/>
  <c r="BG1045" i="1"/>
  <c r="BG1352" i="1"/>
  <c r="BH891" i="1"/>
  <c r="BM989" i="1"/>
  <c r="BP1218" i="1"/>
  <c r="BL1247" i="1"/>
  <c r="BG1274" i="1"/>
  <c r="BK969" i="1"/>
  <c r="BO1067" i="1"/>
  <c r="BJ909" i="1"/>
  <c r="BN1243" i="1"/>
  <c r="BO881" i="1"/>
  <c r="BQ1056" i="1"/>
  <c r="BQ1102" i="1"/>
  <c r="BK991" i="1"/>
  <c r="BL1150" i="1"/>
  <c r="BI883" i="1"/>
  <c r="BK1205" i="1"/>
  <c r="BH1158" i="1"/>
  <c r="BQ1160" i="1"/>
  <c r="BI1099" i="1"/>
  <c r="BQ1243" i="1"/>
  <c r="BM929" i="1"/>
  <c r="BM1182" i="1"/>
  <c r="BH967" i="1"/>
  <c r="BN1094" i="1"/>
  <c r="BM923" i="1"/>
  <c r="X134" i="6" s="1"/>
  <c r="BH1174" i="1"/>
  <c r="BM1000" i="1"/>
  <c r="BL1329" i="1"/>
  <c r="BQ1289" i="1"/>
  <c r="BQ1283" i="1"/>
  <c r="BH1361" i="1"/>
  <c r="BI1103" i="1"/>
  <c r="BG944" i="1"/>
  <c r="BJ1223" i="1"/>
  <c r="BN1198" i="1"/>
  <c r="BK886" i="1"/>
  <c r="BH1069" i="1"/>
  <c r="BI924" i="1"/>
  <c r="BM1272" i="1"/>
  <c r="BG954" i="1"/>
  <c r="BI1267" i="1"/>
  <c r="BK1170" i="1"/>
  <c r="BH1018" i="1"/>
  <c r="BI1193" i="1"/>
  <c r="BG1314" i="1"/>
  <c r="BO1275" i="1"/>
  <c r="BJ1069" i="1"/>
  <c r="BK1246" i="1"/>
  <c r="BN1092" i="1"/>
  <c r="BI1094" i="1"/>
  <c r="BQ1199" i="1"/>
  <c r="BL1031" i="1"/>
  <c r="BQ1299" i="1"/>
  <c r="BJ1107" i="1"/>
  <c r="BN958" i="1"/>
  <c r="BN929" i="1"/>
  <c r="BG1269" i="1"/>
  <c r="BN1126" i="1"/>
  <c r="BQ1361" i="1"/>
  <c r="BQ962" i="1"/>
  <c r="BQ999" i="1"/>
  <c r="BQ1218" i="1"/>
  <c r="BI1156" i="1"/>
  <c r="BQ935" i="1"/>
  <c r="AH146" i="6" s="1"/>
  <c r="V146" i="6" s="1"/>
  <c r="BK1187" i="1"/>
  <c r="BJ1142" i="1"/>
  <c r="BJ1006" i="1"/>
  <c r="BP878" i="1"/>
  <c r="J89" i="6" s="1"/>
  <c r="BN1357" i="1"/>
  <c r="BH1173" i="1"/>
  <c r="BL1014" i="1"/>
  <c r="BO1341" i="1"/>
  <c r="BK1125" i="1"/>
  <c r="BO1280" i="1"/>
  <c r="BI888" i="1"/>
  <c r="P99" i="6" s="1"/>
  <c r="BM1113" i="1"/>
  <c r="BJ1262" i="1"/>
  <c r="BN898" i="1"/>
  <c r="BM1093" i="1"/>
  <c r="BO889" i="1"/>
  <c r="AB100" i="6" s="1"/>
  <c r="BI882" i="1"/>
  <c r="P93" i="6" s="1"/>
  <c r="BI1220" i="1"/>
  <c r="BL1294" i="1"/>
  <c r="BI1011" i="1"/>
  <c r="BH973" i="1"/>
  <c r="BO1339" i="1"/>
  <c r="BO937" i="1"/>
  <c r="BJ1067" i="1"/>
  <c r="BM908" i="1"/>
  <c r="BI880" i="1"/>
  <c r="BM880" i="1"/>
  <c r="BJ1367" i="1"/>
  <c r="BN1268" i="1"/>
  <c r="BG1301" i="1"/>
  <c r="BI1317" i="1"/>
  <c r="BG997" i="1"/>
  <c r="BJ1032" i="1"/>
  <c r="BJ1090" i="1"/>
  <c r="BL1114" i="1"/>
  <c r="BL1187" i="1"/>
  <c r="BM1213" i="1"/>
  <c r="BN1332" i="1"/>
  <c r="BL1102" i="1"/>
  <c r="BJ993" i="1"/>
  <c r="BM1148" i="1"/>
  <c r="BL1186" i="1"/>
  <c r="BL969" i="1"/>
  <c r="BM1178" i="1"/>
  <c r="BM1037" i="1"/>
  <c r="BO1132" i="1"/>
  <c r="BO928" i="1"/>
  <c r="BQ955" i="1"/>
  <c r="BO992" i="1"/>
  <c r="BG1308" i="1"/>
  <c r="BH1115" i="1"/>
  <c r="BN1380" i="1"/>
  <c r="BI1106" i="1"/>
  <c r="BN954" i="1"/>
  <c r="BL1198" i="1"/>
  <c r="BN1139" i="1"/>
  <c r="BM1026" i="1"/>
  <c r="BM1348" i="1"/>
  <c r="BH1004" i="1"/>
  <c r="BG1013" i="1"/>
  <c r="BM1380" i="1"/>
  <c r="BQ1145" i="1"/>
  <c r="BH1259" i="1"/>
  <c r="BM1384" i="1"/>
  <c r="BI1048" i="1"/>
  <c r="BO957" i="1"/>
  <c r="BN1099" i="1"/>
  <c r="BI1339" i="1"/>
  <c r="BK1303" i="1"/>
  <c r="BG915" i="1"/>
  <c r="BK1133" i="1"/>
  <c r="BG1130" i="1"/>
  <c r="BK990" i="1"/>
  <c r="BI1372" i="1"/>
  <c r="BN977" i="1"/>
  <c r="BJ989" i="1"/>
  <c r="BO942" i="1"/>
  <c r="BK892" i="1"/>
  <c r="T103" i="6" s="1"/>
  <c r="BN1116" i="1"/>
  <c r="BG1160" i="1"/>
  <c r="BH902" i="1"/>
  <c r="N113" i="6" s="1"/>
  <c r="BQ1230" i="1"/>
  <c r="BM1010" i="1"/>
  <c r="BQ1069" i="1"/>
  <c r="BG875" i="1"/>
  <c r="BG1295" i="1"/>
  <c r="BH1127" i="1"/>
  <c r="BN1118" i="1"/>
  <c r="BN1362" i="1"/>
  <c r="BL1341" i="1"/>
  <c r="BH1207" i="1"/>
  <c r="BI916" i="1"/>
  <c r="BN1368" i="1"/>
  <c r="BK1257" i="1"/>
  <c r="BG1141" i="1"/>
  <c r="BQ931" i="1"/>
  <c r="AH142" i="6" s="1"/>
  <c r="P142" i="6" s="1"/>
  <c r="BH1386" i="1"/>
  <c r="BL982" i="1"/>
  <c r="BG933" i="1"/>
  <c r="BQ960" i="1"/>
  <c r="BK1209" i="1"/>
  <c r="BN1067" i="1"/>
  <c r="BQ881" i="1"/>
  <c r="AH92" i="6" s="1"/>
  <c r="T92" i="6" s="1"/>
  <c r="BK880" i="1"/>
  <c r="BH880" i="1"/>
  <c r="BM901" i="1"/>
  <c r="BK1011" i="1"/>
  <c r="BQ1110" i="1"/>
  <c r="BN887" i="1"/>
  <c r="Z98" i="6" s="1"/>
  <c r="BO1070" i="1"/>
  <c r="BI1108" i="1"/>
  <c r="BN1304" i="1"/>
  <c r="BI1328" i="1"/>
  <c r="BJ977" i="1"/>
  <c r="BM1351" i="1"/>
  <c r="BQ981" i="1"/>
  <c r="BQ995" i="1"/>
  <c r="BM1239" i="1"/>
  <c r="BK1230" i="1"/>
  <c r="BL1000" i="1"/>
  <c r="BL1242" i="1"/>
  <c r="BJ1134" i="1"/>
  <c r="BK883" i="1"/>
  <c r="T94" i="6" s="1"/>
  <c r="BM1124" i="1"/>
  <c r="BK1149" i="1"/>
  <c r="BK1038" i="1"/>
  <c r="BG993" i="1"/>
  <c r="BL948" i="1"/>
  <c r="BJ1063" i="1"/>
  <c r="BO1039" i="1"/>
  <c r="BK1185" i="1"/>
  <c r="BJ1046" i="1"/>
  <c r="BQ1221" i="1"/>
  <c r="BH1278" i="1"/>
  <c r="BJ1001" i="1"/>
  <c r="BO1308" i="1"/>
  <c r="BO973" i="1"/>
  <c r="BO1270" i="1"/>
  <c r="BK1233" i="1"/>
  <c r="BM1323" i="1"/>
  <c r="BN1209" i="1"/>
  <c r="BN973" i="1"/>
  <c r="BI1066" i="1"/>
  <c r="BL1236" i="1"/>
  <c r="BI1293" i="1"/>
  <c r="BK1173" i="1"/>
  <c r="BP1233" i="1"/>
  <c r="BG987" i="1"/>
  <c r="BK1166" i="1"/>
  <c r="BG1102" i="1"/>
  <c r="BN1373" i="1"/>
  <c r="BN944" i="1"/>
  <c r="BH916" i="1"/>
  <c r="BL1207" i="1"/>
  <c r="BM1320" i="1"/>
  <c r="BQ1371" i="1"/>
  <c r="BQ1144" i="1"/>
  <c r="BL1050" i="1"/>
  <c r="BK887" i="1"/>
  <c r="T98" i="6" s="1"/>
  <c r="BH1146" i="1"/>
  <c r="BM1069" i="1"/>
  <c r="BJ1055" i="1"/>
  <c r="BG1235" i="1"/>
  <c r="BH1202" i="1"/>
  <c r="BN953" i="1"/>
  <c r="BH1220" i="1"/>
  <c r="BO1230" i="1"/>
  <c r="BK971" i="1"/>
  <c r="BM1032" i="1"/>
  <c r="BI1302" i="1"/>
  <c r="BN976" i="1"/>
  <c r="BL1004" i="1"/>
  <c r="BP946" i="1"/>
  <c r="BK1094" i="1"/>
  <c r="BN1176" i="1"/>
  <c r="BI915" i="1"/>
  <c r="P126" i="6" s="1"/>
  <c r="BI1093" i="1"/>
  <c r="BO1181" i="1"/>
  <c r="BG1355" i="1"/>
  <c r="BJ1296" i="1"/>
  <c r="BO1304" i="1"/>
  <c r="BL1068" i="1"/>
  <c r="BG1116" i="1"/>
  <c r="BO867" i="1"/>
  <c r="AB78" i="6" s="1"/>
  <c r="BI881" i="1"/>
  <c r="BI1016" i="1"/>
  <c r="BN1369" i="1"/>
  <c r="BN1262" i="1"/>
  <c r="BN1223" i="1"/>
  <c r="BM1147" i="1"/>
  <c r="BK1003" i="1"/>
  <c r="BI1112" i="1"/>
  <c r="BO1069" i="1"/>
  <c r="BN1388" i="1"/>
  <c r="BN1156" i="1"/>
  <c r="BM1006" i="1"/>
  <c r="BM1071" i="1"/>
  <c r="BK920" i="1"/>
  <c r="T131" i="6" s="1"/>
  <c r="BN1348" i="1"/>
  <c r="BL910" i="1"/>
  <c r="V121" i="6" s="1"/>
  <c r="BL1274" i="1"/>
  <c r="BL1035" i="1"/>
  <c r="BH1230" i="1"/>
  <c r="BL1156" i="1"/>
  <c r="BL1281" i="1"/>
  <c r="BQ906" i="1"/>
  <c r="AH117" i="6" s="1"/>
  <c r="P117" i="6" s="1"/>
  <c r="BQ1058" i="1"/>
  <c r="BH1066" i="1"/>
  <c r="BL939" i="1"/>
  <c r="V150" i="6" s="1"/>
  <c r="BM1053" i="1"/>
  <c r="BI1382" i="1"/>
  <c r="BK1143" i="1"/>
  <c r="BH998" i="1"/>
  <c r="BO1329" i="1"/>
  <c r="BN1296" i="1"/>
  <c r="BI1195" i="1"/>
  <c r="BI949" i="1"/>
  <c r="BL1092" i="1"/>
  <c r="BM1122" i="1"/>
  <c r="BM1337" i="1"/>
  <c r="BQ1090" i="1"/>
  <c r="BM1227" i="1"/>
  <c r="BG1014" i="1"/>
  <c r="BN1147" i="1"/>
  <c r="BL1075" i="1"/>
  <c r="BG1038" i="1"/>
  <c r="BO1192" i="1"/>
  <c r="BI1131" i="1"/>
  <c r="BJ890" i="1"/>
  <c r="BN1183" i="1"/>
  <c r="BG1002" i="1"/>
  <c r="BQ1085" i="1"/>
  <c r="BG1031" i="1"/>
  <c r="BM1211" i="1"/>
  <c r="BN1278" i="1"/>
  <c r="BH959" i="1"/>
  <c r="BO965" i="1"/>
  <c r="BG963" i="1"/>
  <c r="BQ1000" i="1"/>
  <c r="BO892" i="1"/>
  <c r="AB103" i="6" s="1"/>
  <c r="BG1069" i="1"/>
  <c r="BM1340" i="1"/>
  <c r="BM1174" i="1"/>
  <c r="BK972" i="1"/>
  <c r="BJ973" i="1"/>
  <c r="BQ1093" i="1"/>
  <c r="BL981" i="1"/>
  <c r="BJ896" i="1"/>
  <c r="R107" i="6" s="1"/>
  <c r="BM1078" i="1"/>
  <c r="BO1227" i="1"/>
  <c r="BO913" i="1"/>
  <c r="AB124" i="6" s="1"/>
  <c r="BQ938" i="1"/>
  <c r="AH149" i="6" s="1"/>
  <c r="J149" i="6" s="1"/>
  <c r="BN1022" i="1"/>
  <c r="BJ1017" i="1"/>
  <c r="BO1335" i="1"/>
  <c r="BG1181" i="1"/>
  <c r="BL1090" i="1"/>
  <c r="BO1297" i="1"/>
  <c r="BG1167" i="1"/>
  <c r="BO1314" i="1"/>
  <c r="BN1277" i="1"/>
  <c r="BK1229" i="1"/>
  <c r="BP1353" i="1"/>
  <c r="BH939" i="1"/>
  <c r="N150" i="6" s="1"/>
  <c r="BO880" i="1"/>
  <c r="BJ880" i="1"/>
  <c r="BH1105" i="1"/>
  <c r="BM975" i="1"/>
  <c r="BK987" i="1"/>
  <c r="BG1326" i="1"/>
  <c r="BI986" i="1"/>
  <c r="BI1235" i="1"/>
  <c r="BJ1025" i="1"/>
  <c r="BM1052" i="1"/>
  <c r="BM1285" i="1"/>
  <c r="BM1271" i="1"/>
  <c r="BL1375" i="1"/>
  <c r="BO918" i="1"/>
  <c r="AB129" i="6" s="1"/>
  <c r="BL986" i="1"/>
  <c r="BO970" i="1"/>
  <c r="BN1311" i="1"/>
  <c r="BK985" i="1"/>
  <c r="BK1141" i="1"/>
  <c r="BM1328" i="1"/>
  <c r="BM1356" i="1"/>
  <c r="BO1034" i="1"/>
  <c r="BJ1146" i="1"/>
  <c r="BI1313" i="1"/>
  <c r="BM1008" i="1"/>
  <c r="BG1095" i="1"/>
  <c r="BI1044" i="1"/>
  <c r="BN1226" i="1"/>
  <c r="BK1276" i="1"/>
  <c r="BM1295" i="1"/>
  <c r="BQ1119" i="1"/>
  <c r="BQ1239" i="1"/>
  <c r="BG923" i="1"/>
  <c r="BL1048" i="1"/>
  <c r="BL1180" i="1"/>
  <c r="BQ919" i="1"/>
  <c r="AH130" i="6" s="1"/>
  <c r="J130" i="6" s="1"/>
  <c r="BM921" i="1"/>
  <c r="X132" i="6" s="1"/>
  <c r="BH1078" i="1"/>
  <c r="BL1010" i="1"/>
  <c r="BG1035" i="1"/>
  <c r="BG1080" i="1"/>
  <c r="BH1320" i="1"/>
  <c r="BH928" i="1"/>
  <c r="BL1029" i="1"/>
  <c r="BL922" i="1"/>
  <c r="BH1053" i="1"/>
  <c r="BL882" i="1"/>
  <c r="V93" i="6" s="1"/>
  <c r="BI1021" i="1"/>
  <c r="BQ1204" i="1"/>
  <c r="BM1146" i="1"/>
  <c r="BN1017" i="1"/>
  <c r="BJ1022" i="1"/>
  <c r="BI1330" i="1"/>
  <c r="BM1381" i="1"/>
  <c r="BO1104" i="1"/>
  <c r="BQ1364" i="1"/>
  <c r="BG1234" i="1"/>
  <c r="BP1069" i="1"/>
  <c r="BK1018" i="1"/>
  <c r="BK1167" i="1"/>
  <c r="BL1153" i="1"/>
  <c r="BM1062" i="1"/>
  <c r="BQ1318" i="1"/>
  <c r="BJ965" i="1"/>
  <c r="BH1080" i="1"/>
  <c r="BL1382" i="1"/>
  <c r="BL1210" i="1"/>
  <c r="BG1071" i="1"/>
  <c r="BP1131" i="1"/>
  <c r="BM1034" i="1"/>
  <c r="BI1333" i="1"/>
  <c r="BK1052" i="1"/>
  <c r="BJ1206" i="1"/>
  <c r="BO963" i="1"/>
  <c r="BM1067" i="1"/>
  <c r="BI1067" i="1"/>
  <c r="BQ1067" i="1"/>
  <c r="BK908" i="1"/>
  <c r="BQ1068" i="1"/>
  <c r="BK1068" i="1"/>
  <c r="BO1068" i="1"/>
  <c r="BI1068" i="1"/>
  <c r="BP1068" i="1"/>
  <c r="BN1068" i="1"/>
  <c r="BM1068" i="1"/>
  <c r="BH1068" i="1"/>
  <c r="BG1068" i="1"/>
  <c r="J111" i="6"/>
  <c r="N111" i="6"/>
  <c r="P111" i="6"/>
  <c r="R111" i="6"/>
  <c r="T111" i="6"/>
  <c r="Z111" i="6"/>
  <c r="AB145" i="6"/>
  <c r="J145" i="6"/>
  <c r="R145" i="6"/>
  <c r="R100" i="6"/>
  <c r="T100" i="6"/>
  <c r="X100" i="6"/>
  <c r="Z100" i="6"/>
  <c r="N100" i="6"/>
  <c r="J100" i="6"/>
  <c r="P100" i="6"/>
  <c r="X107" i="6"/>
  <c r="Z107" i="6"/>
  <c r="J107" i="6"/>
  <c r="AB107" i="6"/>
  <c r="AJ107" i="6" a="1"/>
  <c r="AJ107" i="6" s="1"/>
  <c r="P107" i="6"/>
  <c r="N107" i="6"/>
  <c r="X113" i="6"/>
  <c r="J113" i="6"/>
  <c r="P113" i="6"/>
  <c r="T113" i="6"/>
  <c r="V113" i="6"/>
  <c r="T126" i="6"/>
  <c r="V126" i="6"/>
  <c r="J126" i="6"/>
  <c r="X126" i="6"/>
  <c r="AB126" i="6"/>
  <c r="V90" i="6"/>
  <c r="X90" i="6"/>
  <c r="Z90" i="6"/>
  <c r="J90" i="6"/>
  <c r="AB90" i="6"/>
  <c r="N90" i="6"/>
  <c r="R90" i="6"/>
  <c r="P90" i="6"/>
  <c r="T90" i="6"/>
  <c r="T99" i="6"/>
  <c r="AJ99" i="6" a="1"/>
  <c r="AJ99" i="6" s="1"/>
  <c r="J99" i="6"/>
  <c r="AB99" i="6"/>
  <c r="N99" i="6"/>
  <c r="T83" i="6"/>
  <c r="V83" i="6"/>
  <c r="X83" i="6"/>
  <c r="Z83" i="6"/>
  <c r="J83" i="6"/>
  <c r="AB83" i="6"/>
  <c r="P83" i="6"/>
  <c r="AJ83" i="6" a="1"/>
  <c r="AJ83" i="6" s="1"/>
  <c r="R83" i="6"/>
  <c r="N83" i="6"/>
  <c r="X81" i="6"/>
  <c r="Z81" i="6"/>
  <c r="AJ81" i="6" a="1"/>
  <c r="AJ81" i="6" s="1"/>
  <c r="J81" i="6"/>
  <c r="AB81" i="6"/>
  <c r="N81" i="6"/>
  <c r="P81" i="6"/>
  <c r="T81" i="6"/>
  <c r="R81" i="6"/>
  <c r="V81" i="6"/>
  <c r="R93" i="6"/>
  <c r="T93" i="6"/>
  <c r="AJ93" i="6" a="1"/>
  <c r="AJ93" i="6" s="1"/>
  <c r="X93" i="6"/>
  <c r="J93" i="6"/>
  <c r="Z93" i="6"/>
  <c r="N134" i="6"/>
  <c r="T134" i="6"/>
  <c r="V134" i="6"/>
  <c r="AB134" i="6"/>
  <c r="J134" i="6"/>
  <c r="AJ131" i="6" a="1"/>
  <c r="AJ131" i="6" s="1"/>
  <c r="V131" i="6"/>
  <c r="X131" i="6"/>
  <c r="Z131" i="6"/>
  <c r="J131" i="6"/>
  <c r="AB131" i="6"/>
  <c r="P131" i="6"/>
  <c r="N131" i="6"/>
  <c r="R131" i="6"/>
  <c r="Z80" i="6"/>
  <c r="AJ80" i="6" a="1"/>
  <c r="AJ80" i="6" s="1"/>
  <c r="J80" i="6"/>
  <c r="N80" i="6"/>
  <c r="P80" i="6"/>
  <c r="R80" i="6"/>
  <c r="V80" i="6"/>
  <c r="T80" i="6"/>
  <c r="X80" i="6"/>
  <c r="N110" i="6"/>
  <c r="P110" i="6"/>
  <c r="AJ110" i="6" a="1"/>
  <c r="AJ110" i="6" s="1"/>
  <c r="T110" i="6"/>
  <c r="V110" i="6"/>
  <c r="Z110" i="6"/>
  <c r="J110" i="6"/>
  <c r="X110" i="6"/>
  <c r="T108" i="6"/>
  <c r="Z108" i="6"/>
  <c r="N108" i="6"/>
  <c r="J108" i="6"/>
  <c r="AB108" i="6"/>
  <c r="Z136" i="6"/>
  <c r="J136" i="6"/>
  <c r="N136" i="6"/>
  <c r="P136" i="6"/>
  <c r="R136" i="6"/>
  <c r="T136" i="6"/>
  <c r="R92" i="6"/>
  <c r="AB92" i="6"/>
  <c r="J87" i="6"/>
  <c r="AB87" i="6"/>
  <c r="N87" i="6"/>
  <c r="P87" i="6"/>
  <c r="AJ87" i="6" a="1"/>
  <c r="AJ87" i="6" s="1"/>
  <c r="R87" i="6"/>
  <c r="T87" i="6"/>
  <c r="X87" i="6"/>
  <c r="V87" i="6"/>
  <c r="Z87" i="6"/>
  <c r="AJ85" i="6" a="1"/>
  <c r="AJ85" i="6" s="1"/>
  <c r="P85" i="6"/>
  <c r="R85" i="6"/>
  <c r="T85" i="6"/>
  <c r="V85" i="6"/>
  <c r="X85" i="6"/>
  <c r="J85" i="6"/>
  <c r="AB85" i="6"/>
  <c r="N85" i="6"/>
  <c r="Z85" i="6"/>
  <c r="R84" i="6"/>
  <c r="T84" i="6"/>
  <c r="V84" i="6"/>
  <c r="X84" i="6"/>
  <c r="Z84" i="6"/>
  <c r="N84" i="6"/>
  <c r="AJ84" i="6" a="1"/>
  <c r="AJ84" i="6" s="1"/>
  <c r="AB84" i="6"/>
  <c r="J84" i="6"/>
  <c r="P84" i="6"/>
  <c r="Z88" i="6"/>
  <c r="J88" i="6"/>
  <c r="AB88" i="6"/>
  <c r="N88" i="6"/>
  <c r="P88" i="6"/>
  <c r="AJ88" i="6" a="1"/>
  <c r="AJ88" i="6" s="1"/>
  <c r="R88" i="6"/>
  <c r="V88" i="6"/>
  <c r="T88" i="6"/>
  <c r="X88" i="6"/>
  <c r="AJ125" i="6" a="1"/>
  <c r="AJ125" i="6" s="1"/>
  <c r="P125" i="6"/>
  <c r="T125" i="6"/>
  <c r="V125" i="6"/>
  <c r="X125" i="6"/>
  <c r="J125" i="6"/>
  <c r="AB125" i="6"/>
  <c r="N125" i="6"/>
  <c r="Z122" i="6"/>
  <c r="AJ122" i="6" a="1"/>
  <c r="AJ122" i="6" s="1"/>
  <c r="J122" i="6"/>
  <c r="R122" i="6"/>
  <c r="P122" i="6"/>
  <c r="T122" i="6"/>
  <c r="J96" i="6"/>
  <c r="P96" i="6"/>
  <c r="R96" i="6"/>
  <c r="V96" i="6"/>
  <c r="J150" i="6"/>
  <c r="R150" i="6"/>
  <c r="T150" i="6"/>
  <c r="AJ150" i="6" a="1"/>
  <c r="AJ150" i="6" s="1"/>
  <c r="X150" i="6"/>
  <c r="T116" i="6"/>
  <c r="Z116" i="6"/>
  <c r="N116" i="6"/>
  <c r="J116" i="6"/>
  <c r="P116" i="6"/>
  <c r="Z106" i="6"/>
  <c r="J106" i="6"/>
  <c r="AB106" i="6"/>
  <c r="AJ106" i="6" a="1"/>
  <c r="AJ106" i="6" s="1"/>
  <c r="N106" i="6"/>
  <c r="T106" i="6"/>
  <c r="J129" i="6"/>
  <c r="N129" i="6"/>
  <c r="P129" i="6"/>
  <c r="T129" i="6"/>
  <c r="R129" i="6"/>
  <c r="T124" i="6"/>
  <c r="V124" i="6"/>
  <c r="N124" i="6"/>
  <c r="AJ124" i="6" a="1"/>
  <c r="AJ124" i="6" s="1"/>
  <c r="J124" i="6"/>
  <c r="P124" i="6"/>
  <c r="N94" i="6"/>
  <c r="P94" i="6"/>
  <c r="R94" i="6"/>
  <c r="V94" i="6"/>
  <c r="Z94" i="6"/>
  <c r="J94" i="6"/>
  <c r="X94" i="6"/>
  <c r="V138" i="6"/>
  <c r="J138" i="6"/>
  <c r="N138" i="6"/>
  <c r="R138" i="6"/>
  <c r="Z121" i="6"/>
  <c r="AJ121" i="6" a="1"/>
  <c r="AJ121" i="6" s="1"/>
  <c r="J121" i="6"/>
  <c r="AB121" i="6"/>
  <c r="N121" i="6"/>
  <c r="P121" i="6"/>
  <c r="R121" i="6"/>
  <c r="AJ79" i="6" a="1"/>
  <c r="AJ79" i="6" s="1"/>
  <c r="J79" i="6"/>
  <c r="N79" i="6"/>
  <c r="P79" i="6"/>
  <c r="R79" i="6"/>
  <c r="T79" i="6"/>
  <c r="X79" i="6"/>
  <c r="Z79" i="6"/>
  <c r="V79" i="6"/>
  <c r="X89" i="6"/>
  <c r="Z89" i="6"/>
  <c r="AB89" i="6"/>
  <c r="N89" i="6"/>
  <c r="P89" i="6"/>
  <c r="T89" i="6"/>
  <c r="AJ89" i="6" a="1"/>
  <c r="AJ89" i="6" s="1"/>
  <c r="R89" i="6"/>
  <c r="V89" i="6"/>
  <c r="T115" i="6"/>
  <c r="AJ115" i="6" a="1"/>
  <c r="AJ115" i="6" s="1"/>
  <c r="V115" i="6"/>
  <c r="J115" i="6"/>
  <c r="AB115" i="6"/>
  <c r="P115" i="6"/>
  <c r="N115" i="6"/>
  <c r="X105" i="6"/>
  <c r="Z105" i="6"/>
  <c r="J105" i="6"/>
  <c r="AJ105" i="6" a="1"/>
  <c r="AJ105" i="6" s="1"/>
  <c r="V105" i="6"/>
  <c r="N86" i="6"/>
  <c r="AJ86" i="6" a="1"/>
  <c r="AJ86" i="6" s="1"/>
  <c r="P86" i="6"/>
  <c r="R86" i="6"/>
  <c r="T86" i="6"/>
  <c r="V86" i="6"/>
  <c r="Z86" i="6"/>
  <c r="J86" i="6"/>
  <c r="X86" i="6"/>
  <c r="AB86" i="6"/>
  <c r="N102" i="6"/>
  <c r="P102" i="6"/>
  <c r="V102" i="6"/>
  <c r="AJ102" i="6" a="1"/>
  <c r="AJ102" i="6" s="1"/>
  <c r="X102" i="6"/>
  <c r="AB102" i="6"/>
  <c r="J102" i="6"/>
  <c r="J103" i="6"/>
  <c r="P103" i="6"/>
  <c r="R103" i="6"/>
  <c r="V103" i="6"/>
  <c r="Z103" i="6"/>
  <c r="T141" i="6"/>
  <c r="J141" i="6"/>
  <c r="N141" i="6"/>
  <c r="AJ98" i="6" a="1"/>
  <c r="AJ98" i="6" s="1"/>
  <c r="X98" i="6"/>
  <c r="J98" i="6"/>
  <c r="N98" i="6"/>
  <c r="R98" i="6"/>
  <c r="T123" i="6"/>
  <c r="V123" i="6"/>
  <c r="Z123" i="6"/>
  <c r="J123" i="6"/>
  <c r="AJ123" i="6" a="1"/>
  <c r="AJ123" i="6" s="1"/>
  <c r="V82" i="6"/>
  <c r="X82" i="6"/>
  <c r="Z82" i="6"/>
  <c r="AJ82" i="6" a="1"/>
  <c r="AJ82" i="6" s="1"/>
  <c r="J82" i="6"/>
  <c r="AB82" i="6"/>
  <c r="N82" i="6"/>
  <c r="R82" i="6"/>
  <c r="P82" i="6"/>
  <c r="T82" i="6"/>
  <c r="X144" i="6"/>
  <c r="Z144" i="6"/>
  <c r="AJ144" i="6" a="1"/>
  <c r="AJ144" i="6" s="1"/>
  <c r="J144" i="6"/>
  <c r="R144" i="6"/>
  <c r="Z132" i="6"/>
  <c r="N132" i="6"/>
  <c r="BN909" i="1"/>
  <c r="BP881" i="1"/>
  <c r="J92" i="6" s="1"/>
  <c r="BL880" i="1"/>
  <c r="BP909" i="1"/>
  <c r="BL881" i="1"/>
  <c r="V92" i="6" s="1"/>
  <c r="BK1350" i="1"/>
  <c r="BN908" i="1"/>
  <c r="BN880" i="1"/>
  <c r="BO907" i="1"/>
  <c r="BQ907" i="1"/>
  <c r="AH118" i="6" s="1"/>
  <c r="BN881" i="1"/>
  <c r="Z92" i="6" s="1"/>
  <c r="BJ907" i="1"/>
  <c r="BG908" i="1"/>
  <c r="BO908" i="1"/>
  <c r="BQ909" i="1"/>
  <c r="AH120" i="6" s="1"/>
  <c r="BM909" i="1"/>
  <c r="BH909" i="1"/>
  <c r="BI908" i="1"/>
  <c r="BH908" i="1"/>
  <c r="BK909" i="1"/>
  <c r="BM1097" i="1"/>
  <c r="BL930" i="1"/>
  <c r="V141" i="6" s="1"/>
  <c r="BL933" i="1"/>
  <c r="V144" i="6" s="1"/>
  <c r="BQ1084" i="1"/>
  <c r="BN1124" i="1"/>
  <c r="BI1101" i="1"/>
  <c r="BJ891" i="1"/>
  <c r="R102" i="6" s="1"/>
  <c r="BN1004" i="1"/>
  <c r="BQ957" i="1"/>
  <c r="BO985" i="1"/>
  <c r="BO933" i="1"/>
  <c r="AB144" i="6" s="1"/>
  <c r="BG1051" i="1"/>
  <c r="BH1010" i="1"/>
  <c r="BH1023" i="1"/>
  <c r="BL1011" i="1"/>
  <c r="BN1084" i="1"/>
  <c r="BM1361" i="1"/>
  <c r="BO1372" i="1"/>
  <c r="BK1278" i="1"/>
  <c r="BL1074" i="1"/>
  <c r="BQ1002" i="1"/>
  <c r="BK1286" i="1"/>
  <c r="BG1124" i="1"/>
  <c r="BG1081" i="1"/>
  <c r="BN1192" i="1"/>
  <c r="BO1171" i="1"/>
  <c r="BN1214" i="1"/>
  <c r="BJ1179" i="1"/>
  <c r="BJ1277" i="1"/>
  <c r="BN913" i="1"/>
  <c r="Z124" i="6" s="1"/>
  <c r="BL1246" i="1"/>
  <c r="BJ990" i="1"/>
  <c r="BQ1117" i="1"/>
  <c r="BL1106" i="1"/>
  <c r="BN1202" i="1"/>
  <c r="BQ884" i="1"/>
  <c r="AH95" i="6" s="1"/>
  <c r="BL1245" i="1"/>
  <c r="BJ1012" i="1"/>
  <c r="BH1059" i="1"/>
  <c r="BL1152" i="1"/>
  <c r="BO1143" i="1"/>
  <c r="BQ903" i="1"/>
  <c r="AH114" i="6" s="1"/>
  <c r="AJ113" i="6" s="1" a="1"/>
  <c r="AJ113" i="6" s="1"/>
  <c r="BI1265" i="1"/>
  <c r="BM996" i="1"/>
  <c r="BH1038" i="1"/>
  <c r="BO1366" i="1"/>
  <c r="BG1250" i="1"/>
  <c r="BH1043" i="1"/>
  <c r="BO1322" i="1"/>
  <c r="BL888" i="1"/>
  <c r="V99" i="6" s="1"/>
  <c r="BL1058" i="1"/>
  <c r="BJ1214" i="1"/>
  <c r="BQ1352" i="1"/>
  <c r="BN1333" i="1"/>
  <c r="BG1133" i="1"/>
  <c r="BN1152" i="1"/>
  <c r="BO997" i="1"/>
  <c r="BG1047" i="1"/>
  <c r="BG1177" i="1"/>
  <c r="BM1021" i="1"/>
  <c r="BM983" i="1"/>
  <c r="BH1300" i="1"/>
  <c r="BJ1037" i="1"/>
  <c r="BN1032" i="1"/>
  <c r="BN987" i="1"/>
  <c r="BJ1351" i="1"/>
  <c r="BG1197" i="1"/>
  <c r="BJ1387" i="1"/>
  <c r="BJ1076" i="1"/>
  <c r="BM934" i="1"/>
  <c r="X145" i="6" s="1"/>
  <c r="BG1091" i="1"/>
  <c r="BK1248" i="1"/>
  <c r="BL907" i="1"/>
  <c r="BG907" i="1"/>
  <c r="BI929" i="1"/>
  <c r="BK894" i="1"/>
  <c r="T105" i="6" s="1"/>
  <c r="BJ1266" i="1"/>
  <c r="BH1299" i="1"/>
  <c r="BK970" i="1"/>
  <c r="BG934" i="1"/>
  <c r="BG1094" i="1"/>
  <c r="BM961" i="1"/>
  <c r="BK1353" i="1"/>
  <c r="BQ996" i="1"/>
  <c r="BI1015" i="1"/>
  <c r="BL957" i="1"/>
  <c r="BP942" i="1"/>
  <c r="BH1113" i="1"/>
  <c r="BK1151" i="1"/>
  <c r="BQ1326" i="1"/>
  <c r="BO1017" i="1"/>
  <c r="BN1078" i="1"/>
  <c r="BI1063" i="1"/>
  <c r="BI936" i="1"/>
  <c r="BJ1371" i="1"/>
  <c r="BM1079" i="1"/>
  <c r="BQ1114" i="1"/>
  <c r="BM1347" i="1"/>
  <c r="BJ1271" i="1"/>
  <c r="BH969" i="1"/>
  <c r="BI1020" i="1"/>
  <c r="BJ1135" i="1"/>
  <c r="BL1111" i="1"/>
  <c r="BI1261" i="1"/>
  <c r="BK1096" i="1"/>
  <c r="BI1135" i="1"/>
  <c r="BO930" i="1"/>
  <c r="AB141" i="6" s="1"/>
  <c r="BG883" i="1"/>
  <c r="BJ937" i="1"/>
  <c r="BO1159" i="1"/>
  <c r="BN1340" i="1"/>
  <c r="BQ1057" i="1"/>
  <c r="BJ1358" i="1"/>
  <c r="BQ1322" i="1"/>
  <c r="BL1005" i="1"/>
  <c r="BG1109" i="1"/>
  <c r="BQ941" i="1"/>
  <c r="BJ984" i="1"/>
  <c r="BO1035" i="1"/>
  <c r="BJ1119" i="1"/>
  <c r="BI1268" i="1"/>
  <c r="BH1123" i="1"/>
  <c r="BM1191" i="1"/>
  <c r="BM1028" i="1"/>
  <c r="BK1389" i="1"/>
  <c r="BM1217" i="1"/>
  <c r="BL895" i="1"/>
  <c r="V106" i="6" s="1"/>
  <c r="BJ988" i="1"/>
  <c r="BO1248" i="1"/>
  <c r="BI1158" i="1"/>
  <c r="BK1091" i="1"/>
  <c r="BN1026" i="1"/>
  <c r="BQ1140" i="1"/>
  <c r="BJ998" i="1"/>
  <c r="BL995" i="1"/>
  <c r="BG1231" i="1"/>
  <c r="BO1242" i="1"/>
  <c r="BK938" i="1"/>
  <c r="BJ1070" i="1"/>
  <c r="BG1222" i="1"/>
  <c r="BN1370" i="1"/>
  <c r="BJ1018" i="1"/>
  <c r="BL1385" i="1"/>
  <c r="BL1045" i="1"/>
  <c r="BL1123" i="1"/>
  <c r="BG1165" i="1"/>
  <c r="BH1197" i="1"/>
  <c r="BJ1321" i="1"/>
  <c r="BL1146" i="1"/>
  <c r="BI1110" i="1"/>
  <c r="BK1053" i="1"/>
  <c r="BP908" i="1"/>
  <c r="BL908" i="1"/>
  <c r="BG1119" i="1"/>
  <c r="BK1063" i="1"/>
  <c r="BL918" i="1"/>
  <c r="V129" i="6" s="1"/>
  <c r="BG914" i="1"/>
  <c r="BK1087" i="1"/>
  <c r="BI1274" i="1"/>
  <c r="BH997" i="1"/>
  <c r="BQ1345" i="1"/>
  <c r="BK1244" i="1"/>
  <c r="BI954" i="1"/>
  <c r="BO925" i="1"/>
  <c r="AB136" i="6" s="1"/>
  <c r="BH970" i="1"/>
  <c r="BG952" i="1"/>
  <c r="BG1208" i="1"/>
  <c r="BL1165" i="1"/>
  <c r="BL966" i="1"/>
  <c r="BH978" i="1"/>
  <c r="BL1099" i="1"/>
  <c r="BN934" i="1"/>
  <c r="Z145" i="6" s="1"/>
  <c r="BI1127" i="1"/>
  <c r="BJ1344" i="1"/>
  <c r="BM1002" i="1"/>
  <c r="BK1311" i="1"/>
  <c r="BN1025" i="1"/>
  <c r="BM968" i="1"/>
  <c r="BK1190" i="1"/>
  <c r="BJ1332" i="1"/>
  <c r="BI1088" i="1"/>
  <c r="BM1013" i="1"/>
  <c r="BO1124" i="1"/>
  <c r="BG1058" i="1"/>
  <c r="BM1012" i="1"/>
  <c r="BO1051" i="1"/>
  <c r="BL1253" i="1"/>
  <c r="BL925" i="1"/>
  <c r="V136" i="6" s="1"/>
  <c r="BH1162" i="1"/>
  <c r="BK885" i="1"/>
  <c r="T96" i="6" s="1"/>
  <c r="BG1121" i="1"/>
  <c r="BL1143" i="1"/>
  <c r="BN1014" i="1"/>
  <c r="BH966" i="1"/>
  <c r="BH1119" i="1"/>
  <c r="BI952" i="1"/>
  <c r="BI1052" i="1"/>
  <c r="BM1245" i="1"/>
  <c r="BL1360" i="1"/>
  <c r="BG986" i="1"/>
  <c r="BK1111" i="1"/>
  <c r="BL1191" i="1"/>
  <c r="BG917" i="1"/>
  <c r="BJ1345" i="1"/>
  <c r="BN1125" i="1"/>
  <c r="BH1337" i="1"/>
  <c r="BM895" i="1"/>
  <c r="X106" i="6" s="1"/>
  <c r="BJ962" i="1"/>
  <c r="BH1348" i="1"/>
  <c r="BL1059" i="1"/>
  <c r="BN949" i="1"/>
  <c r="BQ1045" i="1"/>
  <c r="BL1085" i="1"/>
  <c r="BJ976" i="1"/>
  <c r="BQ1390" i="1"/>
  <c r="BG1278" i="1"/>
  <c r="BI1269" i="1"/>
  <c r="BK1272" i="1"/>
  <c r="BH1005" i="1"/>
  <c r="BN959" i="1"/>
  <c r="BI991" i="1"/>
  <c r="BH989" i="1"/>
  <c r="BI907" i="1"/>
  <c r="BP907" i="1"/>
  <c r="BO1102" i="1"/>
  <c r="BQ948" i="1"/>
  <c r="BJ1065" i="1"/>
  <c r="BH884" i="1"/>
  <c r="BL1209" i="1"/>
  <c r="BQ1129" i="1"/>
  <c r="BH933" i="1"/>
  <c r="N144" i="6" s="1"/>
  <c r="BJ1190" i="1"/>
  <c r="BN932" i="1"/>
  <c r="BJ899" i="1"/>
  <c r="R110" i="6" s="1"/>
  <c r="BO1014" i="1"/>
  <c r="BM1133" i="1"/>
  <c r="BK1161" i="1"/>
  <c r="BJ921" i="1"/>
  <c r="R132" i="6" s="1"/>
  <c r="BM1100" i="1"/>
  <c r="BQ1182" i="1"/>
  <c r="BL1170" i="1"/>
  <c r="BN1329" i="1"/>
  <c r="BN928" i="1"/>
  <c r="BQ1262" i="1"/>
  <c r="BH1238" i="1"/>
  <c r="BN885" i="1"/>
  <c r="Z96" i="6" s="1"/>
  <c r="BI1026" i="1"/>
  <c r="BG935" i="1"/>
  <c r="BG1132" i="1"/>
  <c r="BJ1361" i="1"/>
  <c r="BH1167" i="1"/>
  <c r="BI934" i="1"/>
  <c r="P145" i="6" s="1"/>
  <c r="BO1299" i="1"/>
  <c r="BJ1078" i="1"/>
  <c r="BO906" i="1"/>
  <c r="BI1217" i="1"/>
  <c r="BM1321" i="1"/>
  <c r="BQ1346" i="1"/>
  <c r="BH886" i="1"/>
  <c r="BJ1114" i="1"/>
  <c r="BM1011" i="1"/>
  <c r="BJ1157" i="1"/>
  <c r="BL1376" i="1"/>
  <c r="BH934" i="1"/>
  <c r="N145" i="6" s="1"/>
  <c r="BG1164" i="1"/>
  <c r="BH1276" i="1"/>
  <c r="BI1291" i="1"/>
  <c r="BQ956" i="1"/>
  <c r="BJ1226" i="1"/>
  <c r="BK1236" i="1"/>
  <c r="BG1139" i="1"/>
  <c r="BI1201" i="1"/>
  <c r="BJ895" i="1"/>
  <c r="R106" i="6" s="1"/>
  <c r="BN1088" i="1"/>
  <c r="BK1109" i="1"/>
  <c r="BI1298" i="1"/>
  <c r="BN915" i="1"/>
  <c r="Z126" i="6" s="1"/>
  <c r="BK1262" i="1"/>
  <c r="BH957" i="1"/>
  <c r="BH1088" i="1"/>
  <c r="BG1112" i="1"/>
  <c r="BI1013" i="1"/>
  <c r="BN1371" i="1"/>
  <c r="BQ922" i="1"/>
  <c r="AH133" i="6" s="1"/>
  <c r="AJ132" i="6" s="1" a="1"/>
  <c r="AJ132" i="6" s="1"/>
  <c r="BG1065" i="1"/>
  <c r="BH1046" i="1"/>
  <c r="BO1011" i="1"/>
  <c r="BK1234" i="1"/>
  <c r="BH1145" i="1"/>
  <c r="BN1385" i="1"/>
  <c r="BN1186" i="1"/>
  <c r="BO939" i="1"/>
  <c r="AB150" i="6" s="1"/>
  <c r="BN1114" i="1"/>
  <c r="BO1306" i="1"/>
  <c r="BI1111" i="1"/>
  <c r="BN1040" i="1"/>
  <c r="BL946" i="1"/>
  <c r="BN904" i="1"/>
  <c r="Z115" i="6" s="1"/>
  <c r="BM1019" i="1"/>
  <c r="BG1364" i="1"/>
  <c r="BG1374" i="1"/>
  <c r="BN1056" i="1"/>
  <c r="BH1325" i="1"/>
  <c r="BO905" i="1"/>
  <c r="AB116" i="6" s="1"/>
  <c r="BO1127" i="1"/>
  <c r="BK967" i="1"/>
  <c r="BJ908" i="1"/>
  <c r="BH907" i="1"/>
  <c r="BK1322" i="1"/>
  <c r="BN1374" i="1"/>
  <c r="BJ997" i="1"/>
  <c r="BQ998" i="1"/>
  <c r="BK1352" i="1"/>
  <c r="BJ1282" i="1"/>
  <c r="BH1290" i="1"/>
  <c r="BO1260" i="1"/>
  <c r="BG994" i="1"/>
  <c r="BH1041" i="1"/>
  <c r="BK1039" i="1"/>
  <c r="BJ1375" i="1"/>
  <c r="BH1133" i="1"/>
  <c r="BG1046" i="1"/>
  <c r="BQ1277" i="1"/>
  <c r="BH906" i="1"/>
  <c r="BI1057" i="1"/>
  <c r="BM1224" i="1"/>
  <c r="BH1156" i="1"/>
  <c r="BL901" i="1"/>
  <c r="BQ1038" i="1"/>
  <c r="BJ1091" i="1"/>
  <c r="BH1124" i="1"/>
  <c r="BL1021" i="1"/>
  <c r="BO1189" i="1"/>
  <c r="BH1387" i="1"/>
  <c r="BJ1096" i="1"/>
  <c r="BM907" i="1"/>
  <c r="BO909" i="1"/>
  <c r="BL1124" i="1"/>
  <c r="BM1109" i="1"/>
  <c r="BL992" i="1"/>
  <c r="BG1034" i="1"/>
  <c r="BK934" i="1"/>
  <c r="T145" i="6" s="1"/>
  <c r="BQ1329" i="1"/>
  <c r="BK1384" i="1"/>
  <c r="BH974" i="1"/>
  <c r="BI956" i="1"/>
  <c r="BO1383" i="1"/>
  <c r="BO1118" i="1"/>
  <c r="BH1275" i="1"/>
  <c r="BO1187" i="1"/>
  <c r="BH1150" i="1"/>
  <c r="BH1096" i="1"/>
  <c r="BG1153" i="1"/>
  <c r="BG1350" i="1"/>
  <c r="BG1380" i="1"/>
  <c r="BJ1335" i="1"/>
  <c r="BM1144" i="1"/>
  <c r="BN901" i="1"/>
  <c r="BO1120" i="1"/>
  <c r="BO1003" i="1"/>
  <c r="BO1027" i="1"/>
  <c r="BG1183" i="1"/>
  <c r="BQ1035" i="1"/>
  <c r="BJ1289" i="1"/>
  <c r="BM1096" i="1"/>
  <c r="BK1225" i="1"/>
  <c r="BQ1194" i="1"/>
  <c r="BO1096" i="1"/>
  <c r="BM1344" i="1"/>
  <c r="BH1223" i="1"/>
  <c r="BL1087" i="1"/>
  <c r="BQ1368" i="1"/>
  <c r="BQ1185" i="1"/>
  <c r="BQ1253" i="1"/>
  <c r="BH1100" i="1"/>
  <c r="BK989" i="1"/>
  <c r="BI972" i="1"/>
  <c r="BG909" i="1"/>
  <c r="BH881" i="1"/>
  <c r="N92" i="6" s="1"/>
  <c r="BL1003" i="1"/>
  <c r="BL1032" i="1"/>
  <c r="BO1346" i="1"/>
  <c r="BI1036" i="1"/>
  <c r="BK936" i="1"/>
  <c r="BO1059" i="1"/>
  <c r="BO884" i="1"/>
  <c r="BI1167" i="1"/>
  <c r="BK1356" i="1"/>
  <c r="BN923" i="1"/>
  <c r="Z134" i="6" s="1"/>
  <c r="BN1009" i="1"/>
  <c r="BG1210" i="1"/>
  <c r="BQ1367" i="1"/>
  <c r="BO885" i="1"/>
  <c r="AB96" i="6" s="1"/>
  <c r="BL1264" i="1"/>
  <c r="BI948" i="1"/>
  <c r="BJ1071" i="1"/>
  <c r="BM1210" i="1"/>
  <c r="BG1221" i="1"/>
  <c r="BO1169" i="1"/>
  <c r="BN902" i="1"/>
  <c r="Z113" i="6" s="1"/>
  <c r="BN1129" i="1"/>
  <c r="BO954" i="1"/>
  <c r="BH971" i="1"/>
  <c r="BQ901" i="1"/>
  <c r="AH112" i="6" s="1"/>
  <c r="AJ111" i="6" s="1" a="1"/>
  <c r="AJ111" i="6" s="1"/>
  <c r="BH894" i="1"/>
  <c r="N105" i="6" s="1"/>
  <c r="BN984" i="1"/>
  <c r="BN1316" i="1"/>
  <c r="BQ1150" i="1"/>
  <c r="BO899" i="1"/>
  <c r="AB110" i="6" s="1"/>
  <c r="BJ1081" i="1"/>
  <c r="BO1219" i="1"/>
  <c r="BM943" i="1"/>
  <c r="BG1193" i="1"/>
  <c r="BJ1230" i="1"/>
  <c r="BI987" i="1"/>
  <c r="BI974" i="1"/>
  <c r="BL1284" i="1"/>
  <c r="BJ1265" i="1"/>
  <c r="BN1012" i="1"/>
  <c r="BQ1092" i="1"/>
  <c r="BG1017" i="1"/>
  <c r="BI963" i="1"/>
  <c r="BH938" i="1"/>
  <c r="BQ1205" i="1"/>
  <c r="BJ935" i="1"/>
  <c r="BK1332" i="1"/>
  <c r="BH1107" i="1"/>
  <c r="BM1120" i="1"/>
  <c r="BH1347" i="1"/>
  <c r="BH1321" i="1"/>
  <c r="BN1230" i="1"/>
  <c r="BO1117" i="1"/>
  <c r="BJ1162" i="1"/>
  <c r="BI1098" i="1"/>
  <c r="BM952" i="1"/>
  <c r="BJ1283" i="1"/>
  <c r="BQ1305" i="1"/>
  <c r="BK1124" i="1"/>
  <c r="BG1271" i="1"/>
  <c r="BI1053" i="1"/>
  <c r="BQ1173" i="1"/>
  <c r="BJ904" i="1"/>
  <c r="R115" i="6" s="1"/>
  <c r="BH935" i="1"/>
  <c r="BN1154" i="1"/>
  <c r="BK1048" i="1"/>
  <c r="BO1319" i="1"/>
  <c r="BQ968" i="1"/>
  <c r="BH1135" i="1"/>
  <c r="BL975" i="1"/>
  <c r="BO1386" i="1"/>
  <c r="BK1040" i="1"/>
  <c r="BI1178" i="1"/>
  <c r="BJ944" i="1"/>
  <c r="BQ1098" i="1"/>
  <c r="BO1344" i="1"/>
  <c r="BO1032" i="1"/>
  <c r="BM1081" i="1"/>
  <c r="BM1282" i="1"/>
  <c r="BK1359" i="1"/>
  <c r="BK1164" i="1"/>
  <c r="BQ908" i="1"/>
  <c r="AH119" i="6" s="1"/>
  <c r="BQ880" i="1"/>
  <c r="AH91" i="6" s="1"/>
  <c r="BI984" i="1"/>
  <c r="BG1390" i="1"/>
  <c r="BM988" i="1"/>
  <c r="BQ926" i="1"/>
  <c r="AH137" i="6" s="1"/>
  <c r="BG1008" i="1"/>
  <c r="BN927" i="1"/>
  <c r="Z138" i="6" s="1"/>
  <c r="BK1101" i="1"/>
  <c r="BL1282" i="1"/>
  <c r="BL1168" i="1"/>
  <c r="BM1153" i="1"/>
  <c r="BK1057" i="1"/>
  <c r="BO1367" i="1"/>
  <c r="BO1201" i="1"/>
  <c r="BJ1161" i="1"/>
  <c r="BM1108" i="1"/>
  <c r="BN942" i="1"/>
  <c r="BG958" i="1"/>
  <c r="BH1079" i="1"/>
  <c r="BJ1133" i="1"/>
  <c r="BQ1316" i="1"/>
  <c r="BI1082" i="1"/>
  <c r="BQ1022" i="1"/>
  <c r="BK1078" i="1"/>
  <c r="BN1062" i="1"/>
  <c r="BI1151" i="1"/>
  <c r="BH1225" i="1"/>
  <c r="BH1035" i="1"/>
  <c r="BG1161" i="1"/>
  <c r="BK1235" i="1"/>
  <c r="BO977" i="1"/>
  <c r="BM1106" i="1"/>
  <c r="BL1131" i="1"/>
  <c r="BL950" i="1"/>
  <c r="BN1210" i="1"/>
  <c r="BG1085" i="1"/>
  <c r="BI1353" i="1"/>
  <c r="BG1004" i="1"/>
  <c r="BH983" i="1"/>
  <c r="BO1204" i="1"/>
  <c r="BI1042" i="1"/>
  <c r="BL991" i="1"/>
  <c r="BL1144" i="1"/>
  <c r="BJ954" i="1"/>
  <c r="BH1015" i="1"/>
  <c r="BQ973" i="1"/>
  <c r="BI1133" i="1"/>
  <c r="BN1172" i="1"/>
  <c r="BM897" i="1"/>
  <c r="X108" i="6" s="1"/>
  <c r="BO1325" i="1"/>
  <c r="BG904" i="1"/>
  <c r="BL960" i="1"/>
  <c r="BN1297" i="1"/>
  <c r="BN1334" i="1"/>
  <c r="BL1062" i="1"/>
  <c r="BN1028" i="1"/>
  <c r="BK935" i="1"/>
  <c r="BK966" i="1"/>
  <c r="BJ1101" i="1"/>
  <c r="BM1066" i="1"/>
  <c r="BQ1349" i="1"/>
  <c r="BO1098" i="1"/>
  <c r="BN1349" i="1"/>
  <c r="BH1204" i="1"/>
  <c r="BK1375" i="1"/>
  <c r="BO1097" i="1"/>
  <c r="BM994" i="1"/>
  <c r="BI989" i="1"/>
  <c r="BQ1240" i="1"/>
  <c r="BG968" i="1"/>
  <c r="BJ1323" i="1"/>
  <c r="BO1050" i="1"/>
  <c r="BK1058" i="1"/>
  <c r="BL1321" i="1"/>
  <c r="BG1297" i="1"/>
  <c r="BO1379" i="1"/>
  <c r="BO1018" i="1"/>
  <c r="BG1171" i="1"/>
  <c r="BG1188" i="1"/>
  <c r="BH917" i="1"/>
  <c r="BI1138" i="1"/>
  <c r="BN1024" i="1"/>
  <c r="BK1374" i="1"/>
  <c r="BM1087" i="1"/>
  <c r="BO1056" i="1"/>
  <c r="BO1210" i="1"/>
  <c r="BL1044" i="1"/>
  <c r="BN1205" i="1"/>
  <c r="BK1274" i="1"/>
  <c r="BI985" i="1"/>
  <c r="BN1282" i="1"/>
  <c r="BO1144" i="1"/>
  <c r="BO1030" i="1"/>
  <c r="BI1079" i="1"/>
  <c r="BM1091" i="1"/>
  <c r="BI1312" i="1"/>
  <c r="BJ1232" i="1"/>
  <c r="BL1206" i="1"/>
  <c r="BN1375" i="1"/>
  <c r="BH1144" i="1"/>
  <c r="BG1194" i="1"/>
  <c r="BK933" i="1"/>
  <c r="T144" i="6" s="1"/>
  <c r="BO1135" i="1"/>
  <c r="BJ1315" i="1"/>
  <c r="BG989" i="1"/>
  <c r="BJ987" i="1"/>
  <c r="BK1214" i="1"/>
  <c r="BQ1106" i="1"/>
  <c r="BH1093" i="1"/>
  <c r="BL1053" i="1"/>
  <c r="BN1212" i="1"/>
  <c r="BK949" i="1"/>
  <c r="BL1040" i="1"/>
  <c r="BN1240" i="1"/>
  <c r="BH965" i="1"/>
  <c r="BL1078" i="1"/>
  <c r="BO1045" i="1"/>
  <c r="BI1259" i="1"/>
  <c r="BM1306" i="1"/>
  <c r="BK999" i="1"/>
  <c r="BI1109" i="1"/>
  <c r="BG996" i="1"/>
  <c r="BQ947" i="1"/>
  <c r="BI919" i="1"/>
  <c r="BK1175" i="1"/>
  <c r="BG916" i="1"/>
  <c r="BN1389" i="1"/>
  <c r="BG910" i="1"/>
  <c r="BQ1047" i="1"/>
  <c r="BK1339" i="1"/>
  <c r="BM1083" i="1"/>
  <c r="BO1264" i="1"/>
  <c r="BJ926" i="1"/>
  <c r="BO1206" i="1"/>
  <c r="BN1179" i="1"/>
  <c r="BH931" i="1"/>
  <c r="BN930" i="1"/>
  <c r="Z141" i="6" s="1"/>
  <c r="BO1048" i="1"/>
  <c r="BK1043" i="1"/>
  <c r="BK1220" i="1"/>
  <c r="BL1164" i="1"/>
  <c r="BK1136" i="1"/>
  <c r="BN1286" i="1"/>
  <c r="BN1159" i="1"/>
  <c r="BG1166" i="1"/>
  <c r="BH1172" i="1"/>
  <c r="BQ1050" i="1"/>
  <c r="BQ1210" i="1"/>
  <c r="BQ1264" i="1"/>
  <c r="BL1013" i="1"/>
  <c r="BK1031" i="1"/>
  <c r="BM1163" i="1"/>
  <c r="BM1155" i="1"/>
  <c r="BQ1083" i="1"/>
  <c r="BK1363" i="1"/>
  <c r="BQ1189" i="1"/>
  <c r="BL1060" i="1"/>
  <c r="BO1240" i="1"/>
  <c r="BG974" i="1"/>
  <c r="BL1182" i="1"/>
  <c r="BG985" i="1"/>
  <c r="BO962" i="1"/>
  <c r="BM1162" i="1"/>
  <c r="BO898" i="1"/>
  <c r="BQ1099" i="1"/>
  <c r="BH1149" i="1"/>
  <c r="BQ936" i="1"/>
  <c r="AH147" i="6" s="1"/>
  <c r="BN1206" i="1"/>
  <c r="BO1078" i="1"/>
  <c r="BJ1250" i="1"/>
  <c r="BG1077" i="1"/>
  <c r="BJ1015" i="1"/>
  <c r="BN969" i="1"/>
  <c r="BH1106" i="1"/>
  <c r="BG1289" i="1"/>
  <c r="BI1245" i="1"/>
  <c r="BL1266" i="1"/>
  <c r="BQ1340" i="1"/>
  <c r="BH1241" i="1"/>
  <c r="BN996" i="1"/>
  <c r="BO1271" i="1"/>
  <c r="BO1255" i="1"/>
  <c r="BL972" i="1"/>
  <c r="BJ1225" i="1"/>
  <c r="BH996" i="1"/>
  <c r="BM1038" i="1"/>
  <c r="BM1040" i="1"/>
  <c r="BQ928" i="1"/>
  <c r="AH139" i="6" s="1"/>
  <c r="AJ138" i="6" s="1" a="1"/>
  <c r="AJ138" i="6" s="1"/>
  <c r="BL977" i="1"/>
  <c r="BI939" i="1"/>
  <c r="P150" i="6" s="1"/>
  <c r="BL1288" i="1"/>
  <c r="BK1013" i="1"/>
  <c r="BG1122" i="1"/>
  <c r="BJ902" i="1"/>
  <c r="R113" i="6" s="1"/>
  <c r="BQ1374" i="1"/>
  <c r="BM1127" i="1"/>
  <c r="BM959" i="1"/>
  <c r="BN1300" i="1"/>
  <c r="BG911" i="1"/>
  <c r="BJ1128" i="1"/>
  <c r="BJ1280" i="1"/>
  <c r="BH1108" i="1"/>
  <c r="BG1039" i="1"/>
  <c r="BJ950" i="1"/>
  <c r="BQ1178" i="1"/>
  <c r="BI1186" i="1"/>
  <c r="BH1083" i="1"/>
  <c r="BM1238" i="1"/>
  <c r="BM893" i="1"/>
  <c r="BQ1184" i="1"/>
  <c r="BG1304" i="1"/>
  <c r="BM885" i="1"/>
  <c r="X96" i="6" s="1"/>
  <c r="BQ1157" i="1"/>
  <c r="BK1385" i="1"/>
  <c r="BM991" i="1"/>
  <c r="BM1270" i="1"/>
  <c r="BM904" i="1"/>
  <c r="X115" i="6" s="1"/>
  <c r="BQ1355" i="1"/>
  <c r="BJ919" i="1"/>
  <c r="BI1162" i="1"/>
  <c r="BJ943" i="1"/>
  <c r="BL1325" i="1"/>
  <c r="BL1327" i="1"/>
  <c r="BL988" i="1"/>
  <c r="BJ1052" i="1"/>
  <c r="BM1138" i="1"/>
  <c r="BJ1184" i="1"/>
  <c r="BN1188" i="1"/>
  <c r="BL1012" i="1"/>
  <c r="BQ1219" i="1"/>
  <c r="BL1352" i="1"/>
  <c r="BN1387" i="1"/>
  <c r="BM1313" i="1"/>
  <c r="BQ1188" i="1"/>
  <c r="BN1075" i="1"/>
  <c r="BK1315" i="1"/>
  <c r="BO988" i="1"/>
  <c r="BN947" i="1"/>
  <c r="BQ1288" i="1"/>
  <c r="BQ898" i="1"/>
  <c r="AH109" i="6" s="1"/>
  <c r="BL1115" i="1"/>
  <c r="BN1310" i="1"/>
  <c r="BM995" i="1"/>
  <c r="BN1285" i="1"/>
  <c r="BJ995" i="1"/>
  <c r="BQ1163" i="1"/>
  <c r="BI1161" i="1"/>
  <c r="BO1130" i="1"/>
  <c r="BL898" i="1"/>
  <c r="BJ1298" i="1"/>
  <c r="BL1181" i="1"/>
  <c r="BJ1020" i="1"/>
  <c r="BI1292" i="1"/>
  <c r="BI1366" i="1"/>
  <c r="BI1139" i="1"/>
  <c r="BK1047" i="1"/>
  <c r="BM987" i="1"/>
  <c r="BQ1363" i="1"/>
  <c r="BO1382" i="1"/>
  <c r="BG901" i="1"/>
  <c r="BL1308" i="1"/>
  <c r="BO1100" i="1"/>
  <c r="BH1388" i="1"/>
  <c r="BO1105" i="1"/>
  <c r="BG1056" i="1"/>
  <c r="BL1064" i="1"/>
  <c r="BQ1377" i="1"/>
  <c r="BH1164" i="1"/>
  <c r="BN985" i="1"/>
  <c r="BO1250" i="1"/>
  <c r="BO912" i="1"/>
  <c r="AB123" i="6" s="1"/>
  <c r="BN975" i="1"/>
  <c r="BG1211" i="1"/>
  <c r="BK1264" i="1"/>
  <c r="BM1171" i="1"/>
  <c r="BJ1337" i="1"/>
  <c r="BO1316" i="1"/>
  <c r="BL1162" i="1"/>
  <c r="BG1277" i="1"/>
  <c r="BH901" i="1"/>
  <c r="BM1331" i="1"/>
  <c r="BM1336" i="1"/>
  <c r="BN1145" i="1"/>
  <c r="BJ928" i="1"/>
  <c r="BO1177" i="1"/>
  <c r="BL1212" i="1"/>
  <c r="BJ1021" i="1"/>
  <c r="BI1074" i="1"/>
  <c r="BN1257" i="1"/>
  <c r="BJ1165" i="1"/>
  <c r="BH1191" i="1"/>
  <c r="BH1189" i="1"/>
  <c r="BM928" i="1"/>
  <c r="BH1008" i="1"/>
  <c r="BM1016" i="1"/>
  <c r="BQ942" i="1"/>
  <c r="BQ1296" i="1"/>
  <c r="BI982" i="1"/>
  <c r="BI1022" i="1"/>
  <c r="BG1143" i="1"/>
  <c r="BQ1115" i="1"/>
  <c r="BH1009" i="1"/>
  <c r="BM1388" i="1"/>
  <c r="BJ886" i="1"/>
  <c r="BN978" i="1"/>
  <c r="BI1319" i="1"/>
  <c r="BO1046" i="1"/>
  <c r="BO1351" i="1"/>
  <c r="BO1013" i="1"/>
  <c r="BJ1094" i="1"/>
  <c r="BL1298" i="1"/>
  <c r="BH1054" i="1"/>
  <c r="BO1129" i="1"/>
  <c r="BJ1281" i="1"/>
  <c r="BK932" i="1"/>
  <c r="BK1079" i="1"/>
  <c r="BI962" i="1"/>
  <c r="BM1301" i="1"/>
  <c r="BK1269" i="1"/>
  <c r="BH1363" i="1"/>
  <c r="BQ1025" i="1"/>
  <c r="BN1045" i="1"/>
  <c r="BJ1258" i="1"/>
  <c r="BI979" i="1"/>
  <c r="BH1217" i="1"/>
  <c r="BN1245" i="1"/>
  <c r="BL1023" i="1"/>
  <c r="BN1161" i="1"/>
  <c r="BG957" i="1"/>
  <c r="BG1168" i="1"/>
  <c r="BI1254" i="1"/>
  <c r="BK1045" i="1"/>
  <c r="BJ1336" i="1"/>
  <c r="BL1072" i="1"/>
  <c r="BK1258" i="1"/>
  <c r="BN968" i="1"/>
  <c r="BQ1036" i="1"/>
  <c r="BJ1292" i="1"/>
  <c r="BJ901" i="1"/>
  <c r="BI1121" i="1"/>
  <c r="BM1277" i="1"/>
  <c r="BQ1044" i="1"/>
  <c r="BL1370" i="1"/>
  <c r="BK1061" i="1"/>
  <c r="BQ932" i="1"/>
  <c r="AH143" i="6" s="1"/>
  <c r="BO921" i="1"/>
  <c r="AB132" i="6" s="1"/>
  <c r="BH912" i="1"/>
  <c r="N123" i="6" s="1"/>
  <c r="BJ1009" i="1"/>
  <c r="BL897" i="1"/>
  <c r="V108" i="6" s="1"/>
  <c r="BI1006" i="1"/>
  <c r="BG1174" i="1"/>
  <c r="BN1043" i="1"/>
  <c r="BM940" i="1"/>
  <c r="BM1070" i="1"/>
  <c r="BN970" i="1"/>
  <c r="BL1334" i="1"/>
  <c r="BH1077" i="1"/>
  <c r="BG1050" i="1"/>
  <c r="BH1057" i="1"/>
  <c r="BN1171" i="1"/>
  <c r="BI1336" i="1"/>
  <c r="BI1000" i="1"/>
  <c r="BI1222" i="1"/>
  <c r="BL941" i="1"/>
  <c r="BH994" i="1"/>
  <c r="BG969" i="1"/>
  <c r="BM1357" i="1"/>
  <c r="BQ1015" i="1"/>
  <c r="BL970" i="1"/>
  <c r="BL1358" i="1"/>
  <c r="BN1325" i="1"/>
  <c r="BK1032" i="1"/>
  <c r="BH1183" i="1"/>
  <c r="BJ1349" i="1"/>
  <c r="BG1203" i="1"/>
  <c r="BM1042" i="1"/>
  <c r="BO1128" i="1"/>
  <c r="BL1316" i="1"/>
  <c r="BH1025" i="1"/>
  <c r="BK1041" i="1"/>
  <c r="BO1164" i="1"/>
  <c r="BI1171" i="1"/>
  <c r="BQ1063" i="1"/>
  <c r="BO1311" i="1"/>
  <c r="BM1169" i="1"/>
  <c r="BK1255" i="1"/>
  <c r="BK1037" i="1"/>
  <c r="BN940" i="1"/>
  <c r="BO1333" i="1"/>
  <c r="BO1145" i="1"/>
  <c r="BI943" i="1"/>
  <c r="BI1210" i="1"/>
  <c r="BQ963" i="1"/>
  <c r="BG1263" i="1"/>
  <c r="BQ1376" i="1"/>
  <c r="BL896" i="1"/>
  <c r="V107" i="6" s="1"/>
  <c r="BM1189" i="1"/>
  <c r="BN965" i="1"/>
  <c r="BI980" i="1"/>
  <c r="BI1090" i="1"/>
  <c r="BO1114" i="1"/>
  <c r="BI1091" i="1"/>
  <c r="BO1007" i="1"/>
  <c r="BI1065" i="1"/>
  <c r="BK898" i="1"/>
  <c r="BQ1080" i="1"/>
  <c r="BG1057" i="1"/>
  <c r="BM984" i="1"/>
  <c r="BI1294" i="1"/>
  <c r="BQ1074" i="1"/>
  <c r="BK1004" i="1"/>
  <c r="BK1281" i="1"/>
  <c r="BO1009" i="1"/>
  <c r="BO1368" i="1"/>
  <c r="BL1351" i="1"/>
  <c r="BJ905" i="1"/>
  <c r="R116" i="6" s="1"/>
  <c r="BJ923" i="1"/>
  <c r="R134" i="6" s="1"/>
  <c r="BN1284" i="1"/>
  <c r="BN1138" i="1"/>
  <c r="BI1144" i="1"/>
  <c r="BJ912" i="1"/>
  <c r="R123" i="6" s="1"/>
  <c r="BG920" i="1"/>
  <c r="BH1260" i="1"/>
  <c r="BQ924" i="1"/>
  <c r="AH135" i="6" s="1"/>
  <c r="AJ134" i="6" s="1" a="1"/>
  <c r="AJ134" i="6" s="1"/>
  <c r="BG1060" i="1"/>
  <c r="BQ1281" i="1"/>
  <c r="BG1023" i="1"/>
  <c r="BH1247" i="1"/>
  <c r="BO940" i="1"/>
  <c r="BK1071" i="1"/>
  <c r="BN1305" i="1"/>
  <c r="BJ888" i="1"/>
  <c r="R99" i="6" s="1"/>
  <c r="BJ1285" i="1"/>
  <c r="BO1160" i="1"/>
  <c r="BK1074" i="1"/>
  <c r="BM1047" i="1"/>
  <c r="BN914" i="1"/>
  <c r="Z125" i="6" s="1"/>
  <c r="BL1267" i="1"/>
  <c r="BL1098" i="1"/>
  <c r="BK1195" i="1"/>
  <c r="BH977" i="1"/>
  <c r="BJ1038" i="1"/>
  <c r="BM1293" i="1"/>
  <c r="BM1275" i="1"/>
  <c r="BG1232" i="1"/>
  <c r="BG1282" i="1"/>
  <c r="BQ1004" i="1"/>
  <c r="BJ1215" i="1"/>
  <c r="BH981" i="1"/>
  <c r="BG936" i="1"/>
  <c r="BN1133" i="1"/>
  <c r="BG1157" i="1"/>
  <c r="BQ1164" i="1"/>
  <c r="BH885" i="1"/>
  <c r="N96" i="6" s="1"/>
  <c r="BK1360" i="1"/>
  <c r="BJ959" i="1"/>
  <c r="BM1140" i="1"/>
  <c r="BJ1112" i="1"/>
  <c r="BJ915" i="1"/>
  <c r="R126" i="6" s="1"/>
  <c r="BG1286" i="1"/>
  <c r="BJ996" i="1"/>
  <c r="BI1212" i="1"/>
  <c r="BI1342" i="1"/>
  <c r="BL1379" i="1"/>
  <c r="BG990" i="1"/>
  <c r="BH892" i="1"/>
  <c r="N103" i="6" s="1"/>
  <c r="BQ1200" i="1"/>
  <c r="BI890" i="1"/>
  <c r="BH1205" i="1"/>
  <c r="BH984" i="1"/>
  <c r="BI973" i="1"/>
  <c r="BK1377" i="1"/>
  <c r="BN1018" i="1"/>
  <c r="BI898" i="1"/>
  <c r="BQ1070" i="1"/>
  <c r="BL1122" i="1"/>
  <c r="BN1083" i="1"/>
  <c r="BQ1333" i="1"/>
  <c r="BM1225" i="1"/>
  <c r="BG929" i="1"/>
  <c r="BL989" i="1"/>
  <c r="BK1084" i="1"/>
  <c r="BJ1237" i="1"/>
  <c r="BL1244" i="1"/>
  <c r="BI933" i="1"/>
  <c r="P144" i="6" s="1"/>
  <c r="BM1247" i="1"/>
  <c r="BO943" i="1"/>
  <c r="BH1345" i="1"/>
  <c r="BL1024" i="1"/>
  <c r="BG960" i="1"/>
  <c r="BQ1113" i="1"/>
  <c r="BO966" i="1"/>
  <c r="BG1005" i="1"/>
  <c r="BH1131" i="1"/>
  <c r="BL1109" i="1"/>
  <c r="BH1369" i="1"/>
  <c r="BJ1346" i="1"/>
  <c r="BM1022" i="1"/>
  <c r="BN1288" i="1"/>
  <c r="BI1130" i="1"/>
  <c r="BQ1097" i="1"/>
  <c r="BJ906" i="1"/>
  <c r="BK1066" i="1"/>
  <c r="BO902" i="1"/>
  <c r="AB113" i="6" s="1"/>
  <c r="BH1227" i="1"/>
  <c r="BN1283" i="1"/>
  <c r="BL905" i="1"/>
  <c r="V116" i="6" s="1"/>
  <c r="BL1176" i="1"/>
  <c r="BQ916" i="1"/>
  <c r="AH127" i="6" s="1"/>
  <c r="AJ126" i="6" s="1" a="1"/>
  <c r="AJ126" i="6" s="1"/>
  <c r="BM910" i="1"/>
  <c r="X121" i="6" s="1"/>
  <c r="BK1210" i="1"/>
  <c r="BI1163" i="1"/>
  <c r="BK1218" i="1"/>
  <c r="BG973" i="1"/>
  <c r="BI1085" i="1"/>
  <c r="BM1375" i="1"/>
  <c r="BM1057" i="1"/>
  <c r="BK916" i="1"/>
  <c r="BG1249" i="1"/>
  <c r="BJ985" i="1"/>
  <c r="BI1164" i="1"/>
  <c r="BM931" i="1"/>
  <c r="BL994" i="1"/>
  <c r="BK1198" i="1"/>
  <c r="BJ930" i="1"/>
  <c r="R141" i="6" s="1"/>
  <c r="BJ955" i="1"/>
  <c r="BM1143" i="1"/>
  <c r="BQ1019" i="1"/>
  <c r="BJ1115" i="1"/>
  <c r="BH947" i="1"/>
  <c r="BO1047" i="1"/>
  <c r="BI1327" i="1"/>
  <c r="BM900" i="1"/>
  <c r="X111" i="6" s="1"/>
  <c r="BH1272" i="1"/>
  <c r="BO1253" i="1"/>
  <c r="BM1176" i="1"/>
  <c r="BJ1201" i="1"/>
  <c r="BH1372" i="1"/>
  <c r="BM1354" i="1"/>
  <c r="BG1087" i="1"/>
  <c r="BI1379" i="1"/>
  <c r="BN952" i="1"/>
  <c r="BH915" i="1"/>
  <c r="N126" i="6" s="1"/>
  <c r="BJ1050" i="1"/>
  <c r="BQ1039" i="1"/>
  <c r="BM956" i="1"/>
  <c r="BL1084" i="1"/>
  <c r="BQ1302" i="1"/>
  <c r="BG1040" i="1"/>
  <c r="BK1291" i="1"/>
  <c r="BK941" i="1"/>
  <c r="BH1222" i="1"/>
  <c r="BN1015" i="1"/>
  <c r="BL1261" i="1"/>
  <c r="BN1059" i="1"/>
  <c r="BJ1154" i="1"/>
  <c r="BO1092" i="1"/>
  <c r="BM1161" i="1"/>
  <c r="BN1097" i="1"/>
  <c r="BJ1218" i="1"/>
  <c r="BM990" i="1"/>
  <c r="BL1287" i="1"/>
  <c r="BG1152" i="1"/>
  <c r="BH1264" i="1"/>
  <c r="BH1252" i="1"/>
  <c r="BM1260" i="1"/>
  <c r="BQ1155" i="1"/>
  <c r="BO1360" i="1"/>
  <c r="BG971" i="1"/>
  <c r="BL1042" i="1"/>
  <c r="BH1169" i="1"/>
  <c r="BK910" i="1"/>
  <c r="T121" i="6" s="1"/>
  <c r="BG1162" i="1"/>
  <c r="BJ1219" i="1"/>
  <c r="BL1322" i="1"/>
  <c r="BK1092" i="1"/>
  <c r="BJ1384" i="1"/>
  <c r="BH1212" i="1"/>
  <c r="BO995" i="1"/>
  <c r="BK948" i="1"/>
  <c r="BO967" i="1"/>
  <c r="BH911" i="1"/>
  <c r="N122" i="6" s="1"/>
  <c r="BH1318" i="1"/>
  <c r="BQ1257" i="1"/>
  <c r="BH1137" i="1"/>
  <c r="BK1102" i="1"/>
  <c r="BH1279" i="1"/>
  <c r="BJ981" i="1"/>
  <c r="BH1072" i="1"/>
  <c r="BN1128" i="1"/>
  <c r="BO927" i="1"/>
  <c r="AB138" i="6" s="1"/>
  <c r="BO922" i="1"/>
  <c r="BJ1130" i="1"/>
  <c r="BI894" i="1"/>
  <c r="P105" i="6" s="1"/>
  <c r="BG995" i="1"/>
  <c r="BN1120" i="1"/>
  <c r="BL990" i="1"/>
  <c r="BQ917" i="1"/>
  <c r="AH128" i="6" s="1"/>
  <c r="BJ957" i="1"/>
  <c r="BG1280" i="1"/>
  <c r="BH986" i="1"/>
  <c r="BJ1360" i="1"/>
  <c r="BJ1370" i="1"/>
  <c r="BQ1026" i="1"/>
  <c r="BQ1053" i="1"/>
  <c r="BJ1118" i="1"/>
  <c r="BM918" i="1"/>
  <c r="X129" i="6" s="1"/>
  <c r="BL1220" i="1"/>
  <c r="BQ1014" i="1"/>
  <c r="BK893" i="1"/>
  <c r="BG1324" i="1"/>
  <c r="BL1009" i="1"/>
  <c r="BG1237" i="1"/>
  <c r="BL973" i="1"/>
  <c r="BI1061" i="1"/>
  <c r="BK1306" i="1"/>
  <c r="BQ1179" i="1"/>
  <c r="BM993" i="1"/>
  <c r="BL916" i="1"/>
  <c r="BG1229" i="1"/>
  <c r="BQ1023" i="1"/>
  <c r="BM1214" i="1"/>
  <c r="BQ1258" i="1"/>
  <c r="BI1253" i="1"/>
  <c r="BL1008" i="1"/>
  <c r="BO1328" i="1"/>
  <c r="BQ1196" i="1"/>
  <c r="BJ1209" i="1"/>
  <c r="BK1005" i="1"/>
  <c r="BM1338" i="1"/>
  <c r="BL1077" i="1"/>
  <c r="BL1034" i="1"/>
  <c r="BK1364" i="1"/>
  <c r="BH1064" i="1"/>
  <c r="BQ1335" i="1"/>
  <c r="BN1274" i="1"/>
  <c r="BQ977" i="1"/>
  <c r="BH1360" i="1"/>
  <c r="BH943" i="1"/>
  <c r="BN1038" i="1"/>
  <c r="BQ1350" i="1"/>
  <c r="BI912" i="1"/>
  <c r="P123" i="6" s="1"/>
  <c r="BK1338" i="1"/>
  <c r="BO1371" i="1"/>
  <c r="BK928" i="1"/>
  <c r="BO1185" i="1"/>
  <c r="BG1218" i="1"/>
  <c r="BH1291" i="1"/>
  <c r="BL1016" i="1"/>
  <c r="BK959" i="1"/>
  <c r="BL1307" i="1"/>
  <c r="BN1246" i="1"/>
  <c r="BQ979" i="1"/>
  <c r="BL1082" i="1"/>
  <c r="BH1231" i="1"/>
  <c r="BH1274" i="1"/>
  <c r="BI1287" i="1"/>
  <c r="BJ1010" i="1"/>
  <c r="BJ1041" i="1"/>
  <c r="BK1134" i="1"/>
  <c r="BN1377" i="1"/>
  <c r="BH1198" i="1"/>
  <c r="BI1062" i="1"/>
  <c r="BH948" i="1"/>
  <c r="BG898" i="1"/>
  <c r="BQ1207" i="1"/>
  <c r="BI968" i="1"/>
  <c r="BQ1136" i="1"/>
  <c r="BM1243" i="1"/>
  <c r="BJ1364" i="1"/>
  <c r="BI1140" i="1"/>
  <c r="BI1045" i="1"/>
  <c r="BQ1275" i="1"/>
  <c r="BH1019" i="1"/>
  <c r="BN1090" i="1"/>
  <c r="BM911" i="1"/>
  <c r="X122" i="6" s="1"/>
  <c r="BM926" i="1"/>
  <c r="BJ1205" i="1"/>
  <c r="BJ1175" i="1"/>
  <c r="BM1170" i="1"/>
  <c r="BN1324" i="1"/>
  <c r="BJ913" i="1"/>
  <c r="R124" i="6" s="1"/>
  <c r="BG1190" i="1"/>
  <c r="BJ1308" i="1"/>
  <c r="BH1234" i="1"/>
  <c r="BI965" i="1"/>
  <c r="BL1193" i="1"/>
  <c r="BK986" i="1"/>
  <c r="BH1240" i="1"/>
  <c r="BO1125" i="1"/>
  <c r="BG1385" i="1"/>
  <c r="BQ1158" i="1"/>
  <c r="BH1188" i="1"/>
  <c r="BL1116" i="1"/>
  <c r="BQ1028" i="1"/>
  <c r="BK1020" i="1"/>
  <c r="BM945" i="1"/>
  <c r="BN955" i="1"/>
  <c r="BH1142" i="1"/>
  <c r="BM1132" i="1"/>
  <c r="BO980" i="1"/>
  <c r="BJ1173" i="1"/>
  <c r="BL1097" i="1"/>
  <c r="BO1109" i="1"/>
  <c r="BN1131" i="1"/>
  <c r="BH975" i="1"/>
  <c r="BJ951" i="1"/>
  <c r="BN960" i="1"/>
  <c r="BL1269" i="1"/>
  <c r="BO1277" i="1"/>
  <c r="BJ1103" i="1"/>
  <c r="BJ1379" i="1"/>
  <c r="BI897" i="1"/>
  <c r="P108" i="6" s="1"/>
  <c r="BI1043" i="1"/>
  <c r="BJ1185" i="1"/>
  <c r="BL1318" i="1"/>
  <c r="BL1007" i="1"/>
  <c r="BG983" i="1"/>
  <c r="BI1027" i="1"/>
  <c r="BG975" i="1"/>
  <c r="BN935" i="1"/>
  <c r="BM1261" i="1"/>
  <c r="BL1065" i="1"/>
  <c r="BM1358" i="1"/>
  <c r="BJ1030" i="1"/>
  <c r="BN1001" i="1"/>
  <c r="BJ1098" i="1"/>
  <c r="BQ1167" i="1"/>
  <c r="BI1227" i="1"/>
  <c r="BM1005" i="1"/>
  <c r="BQ1154" i="1"/>
  <c r="BM1074" i="1"/>
  <c r="BQ1112" i="1"/>
  <c r="BG1090" i="1"/>
  <c r="BK942" i="1"/>
  <c r="BH1308" i="1"/>
  <c r="BM1166" i="1"/>
  <c r="BG988" i="1"/>
  <c r="BK1001" i="1"/>
  <c r="BI1231" i="1"/>
  <c r="BL934" i="1"/>
  <c r="V145" i="6" s="1"/>
  <c r="BI1243" i="1"/>
  <c r="BQ1311" i="1"/>
  <c r="BQ940" i="1"/>
  <c r="BK1050" i="1"/>
  <c r="BG1142" i="1"/>
  <c r="BH1178" i="1"/>
  <c r="BH1071" i="1"/>
  <c r="BQ1202" i="1"/>
  <c r="BK946" i="1"/>
  <c r="BJ1153" i="1"/>
  <c r="BN893" i="1"/>
  <c r="BK1095" i="1"/>
  <c r="BO1091" i="1"/>
  <c r="BH954" i="1"/>
  <c r="BI1252" i="1"/>
  <c r="BQ1013" i="1"/>
  <c r="BQ1103" i="1"/>
  <c r="BJ1212" i="1"/>
  <c r="BJ979" i="1"/>
  <c r="BO894" i="1"/>
  <c r="AB105" i="6" s="1"/>
  <c r="BM1119" i="1"/>
  <c r="BG1238" i="1"/>
  <c r="BK1006" i="1"/>
  <c r="BN1293" i="1"/>
  <c r="BH1074" i="1"/>
  <c r="BQ886" i="1"/>
  <c r="AH97" i="6" s="1"/>
  <c r="AJ96" i="6" s="1" a="1"/>
  <c r="AJ96" i="6" s="1"/>
  <c r="BO1141" i="1"/>
  <c r="BG1001" i="1"/>
  <c r="BK1076" i="1"/>
  <c r="BQ1362" i="1"/>
  <c r="BH1098" i="1"/>
  <c r="BJ1145" i="1"/>
  <c r="BN939" i="1"/>
  <c r="Z150" i="6" s="1"/>
  <c r="BH1050" i="1"/>
  <c r="BQ1287" i="1"/>
  <c r="BO1252" i="1"/>
  <c r="BQ994" i="1"/>
  <c r="BO911" i="1"/>
  <c r="AB122" i="6" s="1"/>
  <c r="BN1244" i="1"/>
  <c r="BG965" i="1"/>
  <c r="BJ1033" i="1"/>
  <c r="BK1016" i="1"/>
  <c r="BQ1379" i="1"/>
  <c r="BH1020" i="1"/>
  <c r="BJ1110" i="1"/>
  <c r="BH1111" i="1"/>
  <c r="BI1080" i="1"/>
  <c r="BK1283" i="1"/>
  <c r="BO1072" i="1"/>
  <c r="BI1341" i="1"/>
  <c r="BO1303" i="1"/>
  <c r="BH1062" i="1"/>
  <c r="BG1369" i="1"/>
  <c r="BH1266" i="1"/>
  <c r="BQ1247" i="1"/>
  <c r="BG893" i="1"/>
  <c r="BK1148" i="1"/>
  <c r="BG1103" i="1"/>
  <c r="BK1371" i="1"/>
  <c r="BG930" i="1"/>
  <c r="BM1179" i="1"/>
  <c r="BG1149" i="1"/>
  <c r="BO1049" i="1"/>
  <c r="BJ924" i="1"/>
  <c r="BN1225" i="1"/>
  <c r="BH1121" i="1"/>
  <c r="BI1175" i="1"/>
  <c r="BL1185" i="1"/>
  <c r="BH1103" i="1"/>
  <c r="BN988" i="1"/>
  <c r="BM981" i="1"/>
  <c r="BH1232" i="1"/>
  <c r="BI928" i="1"/>
  <c r="BH1044" i="1"/>
  <c r="BN1095" i="1"/>
  <c r="BQ1351" i="1"/>
  <c r="BL1141" i="1"/>
  <c r="BK1086" i="1"/>
  <c r="BI1216" i="1"/>
  <c r="BG1105" i="1"/>
  <c r="BI1031" i="1"/>
  <c r="BJ893" i="1"/>
  <c r="BQ937" i="1"/>
  <c r="AH148" i="6" s="1"/>
  <c r="BQ893" i="1"/>
  <c r="AH104" i="6" s="1"/>
  <c r="BL1056" i="1"/>
  <c r="BN1072" i="1"/>
  <c r="BM1160" i="1"/>
  <c r="BN924" i="1"/>
  <c r="BM1129" i="1"/>
  <c r="BM1135" i="1"/>
  <c r="BO1083" i="1"/>
  <c r="BG941" i="1"/>
  <c r="BJ1053" i="1"/>
  <c r="BL1161" i="1"/>
  <c r="BK996" i="1"/>
  <c r="BN1031" i="1"/>
  <c r="BK1344" i="1"/>
  <c r="BK1064" i="1"/>
  <c r="BL1118" i="1"/>
  <c r="BO917" i="1"/>
  <c r="BI1007" i="1"/>
  <c r="BK1178" i="1"/>
  <c r="BQ1330" i="1"/>
  <c r="BG1037" i="1"/>
  <c r="BH1379" i="1"/>
  <c r="BJ1026" i="1"/>
  <c r="BJ1116" i="1"/>
  <c r="BH1171" i="1"/>
  <c r="BH890" i="1"/>
  <c r="BL1179" i="1"/>
  <c r="BN938" i="1"/>
  <c r="BM930" i="1"/>
  <c r="X141" i="6" s="1"/>
  <c r="BH1045" i="1"/>
  <c r="BJ1355" i="1"/>
  <c r="BO1088" i="1"/>
  <c r="BN1270" i="1"/>
  <c r="BJ1325" i="1"/>
  <c r="BN1061" i="1"/>
  <c r="BK1221" i="1"/>
  <c r="BO1062" i="1"/>
  <c r="BJ1024" i="1"/>
  <c r="BG1196" i="1"/>
  <c r="BG1073" i="1"/>
  <c r="BJ1331" i="1"/>
  <c r="BQ1337" i="1"/>
  <c r="BQ1021" i="1"/>
  <c r="BG1155" i="1"/>
  <c r="BG982" i="1"/>
  <c r="BL1194" i="1"/>
  <c r="BK1121" i="1"/>
  <c r="BJ1077" i="1"/>
  <c r="BN1130" i="1"/>
  <c r="BI1205" i="1"/>
  <c r="BG1252" i="1"/>
  <c r="BL1071" i="1"/>
  <c r="BG1170" i="1"/>
  <c r="BL1219" i="1"/>
  <c r="BL1263" i="1"/>
  <c r="BN916" i="1"/>
  <c r="BL978" i="1"/>
  <c r="BI903" i="1"/>
  <c r="BG1309" i="1"/>
  <c r="BK964" i="1"/>
  <c r="BJ970" i="1"/>
  <c r="BL1224" i="1"/>
  <c r="BM1335" i="1"/>
  <c r="BI895" i="1"/>
  <c r="P106" i="6" s="1"/>
  <c r="BK981" i="1"/>
  <c r="BQ1125" i="1"/>
  <c r="BH1184" i="1"/>
  <c r="BI901" i="1"/>
  <c r="BH1332" i="1"/>
  <c r="BH955" i="1"/>
  <c r="BJ1109" i="1"/>
  <c r="BQ1217" i="1"/>
  <c r="BQ1223" i="1"/>
  <c r="BH940" i="1"/>
  <c r="BJ1156" i="1"/>
  <c r="BG1082" i="1"/>
  <c r="BN1021" i="1"/>
  <c r="BK1168" i="1"/>
  <c r="BM925" i="1"/>
  <c r="X136" i="6" s="1"/>
  <c r="BJ1097" i="1"/>
  <c r="BN1037" i="1"/>
  <c r="BN1119" i="1"/>
  <c r="BN1313" i="1"/>
  <c r="BM1054" i="1"/>
  <c r="BN1029" i="1"/>
  <c r="BO1065" i="1"/>
  <c r="BK1194" i="1"/>
  <c r="BL1148" i="1"/>
  <c r="BJ1151" i="1"/>
  <c r="BI1244" i="1"/>
  <c r="BL1157" i="1"/>
  <c r="BL889" i="1"/>
  <c r="V100" i="6" s="1"/>
  <c r="BJ1293" i="1"/>
  <c r="BL1137" i="1"/>
  <c r="BN1319" i="1"/>
  <c r="BM1033" i="1"/>
  <c r="BN1117" i="1"/>
  <c r="BO1387" i="1"/>
  <c r="BJ1317" i="1"/>
  <c r="BN1093" i="1"/>
  <c r="BM1041" i="1"/>
  <c r="BQ1353" i="1"/>
  <c r="BH1288" i="1"/>
  <c r="BG1084" i="1"/>
  <c r="BK896" i="1"/>
  <c r="T107" i="6" s="1"/>
  <c r="BM1111" i="1"/>
  <c r="BL1172" i="1"/>
  <c r="BM966" i="1"/>
  <c r="BO1243" i="1"/>
  <c r="BI1050" i="1"/>
  <c r="BH960" i="1"/>
  <c r="BO1268" i="1"/>
  <c r="BO1193" i="1"/>
  <c r="BO944" i="1"/>
  <c r="BG1367" i="1"/>
  <c r="BN1142" i="1"/>
  <c r="BN950" i="1"/>
  <c r="BH1294" i="1"/>
  <c r="BM927" i="1"/>
  <c r="X138" i="6" s="1"/>
  <c r="BO936" i="1"/>
  <c r="BQ1381" i="1"/>
  <c r="BN1182" i="1"/>
  <c r="BK1014" i="1"/>
  <c r="BM1376" i="1"/>
  <c r="BI1206" i="1"/>
  <c r="BM912" i="1"/>
  <c r="X123" i="6" s="1"/>
  <c r="BQ1060" i="1"/>
  <c r="BG942" i="1"/>
  <c r="BI1337" i="1"/>
  <c r="BG1291" i="1"/>
  <c r="BN1164" i="1"/>
  <c r="BN890" i="1"/>
  <c r="BO1016" i="1"/>
  <c r="BK922" i="1"/>
  <c r="BQ1101" i="1"/>
  <c r="BH1196" i="1"/>
  <c r="BQ1162" i="1"/>
  <c r="BH942" i="1"/>
  <c r="BK1119" i="1"/>
  <c r="BI1154" i="1"/>
  <c r="BH1075" i="1"/>
  <c r="BN962" i="1"/>
  <c r="BL967" i="1"/>
  <c r="BH1292" i="1"/>
  <c r="BG1220" i="1"/>
  <c r="BO1086" i="1"/>
  <c r="BM1073" i="1"/>
  <c r="BN1010" i="1"/>
  <c r="BQ1263" i="1"/>
  <c r="BM1168" i="1"/>
  <c r="BG889" i="1"/>
  <c r="BI1003" i="1"/>
  <c r="BQ1010" i="1"/>
  <c r="BQ890" i="1"/>
  <c r="AH101" i="6" s="1"/>
  <c r="BQ1170" i="1"/>
  <c r="BN1057" i="1"/>
  <c r="BM1065" i="1"/>
  <c r="BN941" i="1"/>
  <c r="BG1228" i="1"/>
  <c r="BJ968" i="1"/>
  <c r="BI1264" i="1"/>
  <c r="BH926" i="1"/>
  <c r="BL1192" i="1"/>
  <c r="BG1032" i="1"/>
  <c r="BN1160" i="1"/>
  <c r="BK1022" i="1"/>
  <c r="BO1080" i="1"/>
  <c r="BQ1267" i="1"/>
  <c r="BL1073" i="1"/>
  <c r="BJ1341" i="1"/>
  <c r="BI1256" i="1"/>
  <c r="BO1057" i="1"/>
  <c r="BM1372" i="1"/>
  <c r="BM1300" i="1"/>
  <c r="BG1086" i="1"/>
  <c r="BK1165" i="1"/>
  <c r="BI1324" i="1"/>
  <c r="BH1297" i="1"/>
  <c r="BO974" i="1"/>
  <c r="BM1290" i="1"/>
  <c r="BG1093" i="1"/>
  <c r="BO935" i="1"/>
  <c r="BO1213" i="1"/>
  <c r="BK984" i="1"/>
  <c r="BO1359" i="1"/>
  <c r="BJ914" i="1"/>
  <c r="R125" i="6" s="1"/>
  <c r="BM913" i="1"/>
  <c r="X124" i="6" s="1"/>
  <c r="BK1035" i="1"/>
  <c r="BN945" i="1"/>
  <c r="BM1232" i="1"/>
  <c r="BL1138" i="1"/>
  <c r="BQ1317" i="1"/>
  <c r="BN1058" i="1"/>
  <c r="BI1149" i="1"/>
  <c r="BI1172" i="1"/>
  <c r="BO1044" i="1"/>
  <c r="BG1117" i="1"/>
  <c r="BO969" i="1"/>
  <c r="BO1075" i="1"/>
  <c r="BM1339" i="1"/>
  <c r="BQ958" i="1"/>
  <c r="BL1033" i="1"/>
  <c r="BL968" i="1"/>
  <c r="BL1105" i="1"/>
  <c r="BL1306" i="1"/>
  <c r="BM1077" i="1"/>
  <c r="BN1036" i="1"/>
  <c r="BG1184" i="1"/>
  <c r="BO1142" i="1"/>
  <c r="BI1281" i="1"/>
  <c r="BL1134" i="1"/>
  <c r="BM1173" i="1"/>
  <c r="BO1340" i="1"/>
  <c r="BQ929" i="1"/>
  <c r="AH140" i="6" s="1"/>
  <c r="BO1004" i="1"/>
  <c r="BH1180" i="1"/>
  <c r="BJ1132" i="1"/>
  <c r="BG1242" i="1"/>
  <c r="BG1362" i="1"/>
  <c r="BI961" i="1"/>
  <c r="BL1151" i="1"/>
  <c r="BN1335" i="1"/>
  <c r="BL1389" i="1"/>
  <c r="BG1305" i="1"/>
  <c r="BN1200" i="1"/>
  <c r="BH1011" i="1"/>
  <c r="BH941" i="1"/>
  <c r="BH1219" i="1"/>
  <c r="BI946" i="1"/>
  <c r="BG1019" i="1"/>
  <c r="BJ1083" i="1"/>
  <c r="BN1306" i="1"/>
  <c r="BQ1153" i="1"/>
  <c r="BJ897" i="1"/>
  <c r="R108" i="6" s="1"/>
  <c r="BM1018" i="1"/>
  <c r="BM953" i="1"/>
  <c r="BI923" i="1"/>
  <c r="P134" i="6" s="1"/>
  <c r="BQ1231" i="1"/>
  <c r="BM1254" i="1"/>
  <c r="BI1014" i="1"/>
  <c r="BI1378" i="1"/>
  <c r="BO1112" i="1"/>
  <c r="BH1102" i="1"/>
  <c r="BQ1066" i="1"/>
  <c r="BN1134" i="1"/>
  <c r="BM1031" i="1"/>
  <c r="BL987" i="1"/>
  <c r="BG1322" i="1"/>
  <c r="BO1321" i="1"/>
  <c r="BK1341" i="1"/>
  <c r="BH972" i="1"/>
  <c r="BL1017" i="1"/>
  <c r="BM1346" i="1"/>
  <c r="BQ1331" i="1"/>
  <c r="BK1126" i="1"/>
  <c r="BG903" i="1"/>
  <c r="BO1241" i="1"/>
  <c r="BN998" i="1"/>
  <c r="BK1021" i="1"/>
  <c r="BK1103" i="1"/>
  <c r="BL1076" i="1"/>
  <c r="BH1022" i="1"/>
  <c r="BN1064" i="1"/>
  <c r="BN1047" i="1"/>
  <c r="BG1128" i="1"/>
  <c r="BI1270" i="1"/>
  <c r="BI1076" i="1"/>
  <c r="BI999" i="1"/>
  <c r="BI964" i="1"/>
  <c r="BI927" i="1"/>
  <c r="P138" i="6" s="1"/>
  <c r="BQ1324" i="1"/>
  <c r="BG1347" i="1"/>
  <c r="BH1362" i="1"/>
  <c r="BG1265" i="1"/>
  <c r="BL1083" i="1"/>
  <c r="BH1338" i="1"/>
  <c r="BN918" i="1"/>
  <c r="Z129" i="6" s="1"/>
  <c r="BQ991" i="1"/>
  <c r="BO1286" i="1"/>
  <c r="BK927" i="1"/>
  <c r="T138" i="6" s="1"/>
  <c r="BJ1004" i="1"/>
  <c r="BM976" i="1"/>
  <c r="BQ1118" i="1"/>
  <c r="BM958" i="1"/>
  <c r="BK1169" i="1"/>
  <c r="BQ1024" i="1"/>
  <c r="BM1209" i="1"/>
  <c r="BO1000" i="1"/>
  <c r="BJ894" i="1"/>
  <c r="R105" i="6" s="1"/>
  <c r="BO900" i="1"/>
  <c r="AB111" i="6" s="1"/>
  <c r="BH1147" i="1"/>
  <c r="BI981" i="1"/>
  <c r="BO1203" i="1"/>
  <c r="BK1015" i="1"/>
  <c r="BG1215" i="1"/>
  <c r="BH1316" i="1"/>
  <c r="BK982" i="1"/>
  <c r="BN891" i="1"/>
  <c r="Z102" i="6" s="1"/>
  <c r="BK995" i="1"/>
  <c r="BK940" i="1"/>
  <c r="BH952" i="1"/>
  <c r="BH1128" i="1"/>
  <c r="BL1094" i="1"/>
  <c r="BJ1197" i="1"/>
  <c r="BN1328" i="1"/>
  <c r="BL1349" i="1"/>
  <c r="BI1273" i="1"/>
  <c r="BO1296" i="1"/>
  <c r="BH1151" i="1"/>
  <c r="BN1081" i="1"/>
  <c r="BN1140" i="1"/>
  <c r="BG1148" i="1"/>
  <c r="BM1009" i="1"/>
  <c r="BG961" i="1"/>
  <c r="BM890" i="1"/>
  <c r="BO1122" i="1"/>
  <c r="BK1171" i="1"/>
  <c r="BI983" i="1"/>
  <c r="BO1021" i="1"/>
  <c r="BL900" i="1"/>
  <c r="V111" i="6" s="1"/>
  <c r="BK891" i="1"/>
  <c r="T102" i="6" s="1"/>
  <c r="BK1181" i="1"/>
  <c r="BL1025" i="1"/>
  <c r="BO1170" i="1"/>
  <c r="BJ916" i="1"/>
  <c r="BO1337" i="1"/>
  <c r="BL1291" i="1"/>
  <c r="BN1250" i="1"/>
  <c r="BK1156" i="1"/>
  <c r="BG1059" i="1"/>
  <c r="BM999" i="1"/>
  <c r="BI1248" i="1"/>
  <c r="BM1020" i="1"/>
  <c r="BN1165" i="1"/>
  <c r="BM1249" i="1"/>
  <c r="BO1121" i="1"/>
  <c r="BQ1094" i="1"/>
  <c r="BM892" i="1"/>
  <c r="X103" i="6" s="1"/>
  <c r="BQ1109" i="1"/>
  <c r="BQ1224" i="1"/>
  <c r="BJ992" i="1"/>
  <c r="BJ1042" i="1"/>
  <c r="BH993" i="1"/>
  <c r="BI1183" i="1"/>
  <c r="BG1175" i="1"/>
  <c r="BQ1003" i="1"/>
  <c r="BM1185" i="1"/>
  <c r="BH1359" i="1"/>
  <c r="BN1241" i="1"/>
  <c r="BO883" i="1"/>
  <c r="AB94" i="6" s="1"/>
  <c r="BQ1166" i="1"/>
  <c r="BK1049" i="1"/>
  <c r="BQ1059" i="1"/>
  <c r="BG1066" i="1"/>
  <c r="BH937" i="1"/>
  <c r="BN1030" i="1"/>
  <c r="BN1054" i="1"/>
  <c r="BO887" i="1"/>
  <c r="AB98" i="6" s="1"/>
  <c r="BL1203" i="1"/>
  <c r="BN1105" i="1"/>
  <c r="BJ1329" i="1"/>
  <c r="BL1107" i="1"/>
  <c r="BI1118" i="1"/>
  <c r="BG890" i="1"/>
  <c r="BK1070" i="1"/>
  <c r="BG1290" i="1"/>
  <c r="BK1298" i="1"/>
  <c r="BN1002" i="1"/>
  <c r="BN1155" i="1"/>
  <c r="BN1108" i="1"/>
  <c r="BJ986" i="1"/>
  <c r="BL1063" i="1"/>
  <c r="BI1348" i="1"/>
  <c r="BI1228" i="1"/>
  <c r="BN1143" i="1"/>
  <c r="BO1356" i="1"/>
  <c r="BI930" i="1"/>
  <c r="P141" i="6" s="1"/>
  <c r="BO1151" i="1"/>
  <c r="BH1116" i="1"/>
  <c r="BL1285" i="1"/>
  <c r="BQ1203" i="1"/>
  <c r="BH1298" i="1"/>
  <c r="BL1250" i="1"/>
  <c r="BQ1211" i="1"/>
  <c r="BK884" i="1"/>
  <c r="BO1149" i="1"/>
  <c r="BN995" i="1"/>
  <c r="BQ990" i="1"/>
  <c r="BQ1122" i="1"/>
  <c r="BI1343" i="1"/>
  <c r="BL1047" i="1"/>
  <c r="BL1133" i="1"/>
  <c r="BJ1238" i="1"/>
  <c r="BK1232" i="1"/>
  <c r="BK1177" i="1"/>
  <c r="BJ1167" i="1"/>
  <c r="BN1151" i="1"/>
  <c r="BH1273" i="1"/>
  <c r="BG1026" i="1"/>
  <c r="BH1094" i="1"/>
  <c r="BO948" i="1"/>
  <c r="BG1388" i="1"/>
  <c r="BM1187" i="1"/>
  <c r="BG1053" i="1"/>
  <c r="BJ1340" i="1"/>
  <c r="BI1039" i="1"/>
  <c r="BL1286" i="1"/>
  <c r="BM1030" i="1"/>
  <c r="BN888" i="1"/>
  <c r="Z99" i="6" s="1"/>
  <c r="BL1342" i="1"/>
  <c r="BH1061" i="1"/>
  <c r="BK1025" i="1"/>
  <c r="BN1215" i="1"/>
  <c r="BJ941" i="1"/>
  <c r="BM1152" i="1"/>
  <c r="BJ1104" i="1"/>
  <c r="BI1188" i="1"/>
  <c r="BI1334" i="1"/>
  <c r="BJ931" i="1"/>
  <c r="BQ1043" i="1"/>
  <c r="BQ1062" i="1"/>
  <c r="BJ1194" i="1"/>
  <c r="BL1166" i="1"/>
  <c r="BL1173" i="1"/>
  <c r="BG1134" i="1"/>
  <c r="BI1357" i="1"/>
  <c r="BG1185" i="1"/>
  <c r="BK1243" i="1"/>
  <c r="BM946" i="1"/>
  <c r="BH987" i="1"/>
  <c r="BM1048" i="1"/>
  <c r="BJ1224" i="1"/>
  <c r="BM941" i="1"/>
  <c r="BI1276" i="1"/>
  <c r="BI1010" i="1"/>
  <c r="BM1172" i="1"/>
  <c r="BJ1158" i="1"/>
  <c r="BO1312" i="1"/>
  <c r="BK1362" i="1"/>
  <c r="BG897" i="1"/>
  <c r="BH1049" i="1"/>
  <c r="BM1024" i="1"/>
  <c r="BQ1005" i="1"/>
  <c r="BN989" i="1"/>
  <c r="BM1098" i="1"/>
  <c r="BO1153" i="1"/>
  <c r="BK1085" i="1"/>
  <c r="BQ943" i="1"/>
  <c r="BH1218" i="1"/>
  <c r="BJ1036" i="1"/>
  <c r="BL887" i="1"/>
  <c r="V98" i="6" s="1"/>
  <c r="BG1373" i="1"/>
  <c r="BN1208" i="1"/>
  <c r="BK1097" i="1"/>
  <c r="BL932" i="1"/>
  <c r="BQ1078" i="1"/>
  <c r="BJ1150" i="1"/>
  <c r="BJ1075" i="1"/>
  <c r="BN1207" i="1"/>
  <c r="BH945" i="1"/>
  <c r="BH1132" i="1"/>
  <c r="BQ1387" i="1"/>
  <c r="BL924" i="1"/>
  <c r="BQ1206" i="1"/>
  <c r="BL1227" i="1"/>
  <c r="BG940" i="1"/>
  <c r="BQ1131" i="1"/>
  <c r="BM917" i="1"/>
  <c r="BL1103" i="1"/>
  <c r="BK1055" i="1"/>
  <c r="BQ1071" i="1"/>
  <c r="BG1226" i="1"/>
  <c r="BO1040" i="1"/>
  <c r="BM1326" i="1"/>
  <c r="BG1131" i="1"/>
  <c r="BL993" i="1"/>
  <c r="BH919" i="1"/>
  <c r="BO1342" i="1"/>
  <c r="BK1140" i="1"/>
  <c r="BL1353" i="1"/>
  <c r="BN1273" i="1"/>
  <c r="BM1202" i="1"/>
  <c r="BL1230" i="1"/>
  <c r="BK1002" i="1"/>
  <c r="BM888" i="1"/>
  <c r="X99" i="6" s="1"/>
  <c r="BJ1113" i="1"/>
  <c r="BH1065" i="1"/>
  <c r="BN994" i="1"/>
  <c r="BG1216" i="1"/>
  <c r="BM905" i="1"/>
  <c r="X116" i="6" s="1"/>
  <c r="BO1262" i="1"/>
  <c r="BK921" i="1"/>
  <c r="T132" i="6" s="1"/>
  <c r="BH979" i="1"/>
  <c r="BL1362" i="1"/>
  <c r="BJ1177" i="1"/>
  <c r="BG1327" i="1"/>
  <c r="BH882" i="1"/>
  <c r="N93" i="6" s="1"/>
  <c r="BO1259" i="1"/>
  <c r="BJ1222" i="1"/>
  <c r="BL1278" i="1"/>
  <c r="BJ1356" i="1"/>
  <c r="BL1283" i="1"/>
  <c r="BN1252" i="1"/>
  <c r="BH1324" i="1"/>
  <c r="BH950" i="1"/>
  <c r="BO1010" i="1"/>
  <c r="BO1349" i="1"/>
  <c r="BQ946" i="1"/>
  <c r="BM1114" i="1"/>
  <c r="BJ1079" i="1"/>
  <c r="BQ1087" i="1"/>
  <c r="BI938" i="1"/>
  <c r="BK1275" i="1"/>
  <c r="BI1335" i="1"/>
  <c r="BH1084" i="1"/>
  <c r="BG1358" i="1"/>
  <c r="BQ984" i="1"/>
  <c r="BJ1247" i="1"/>
  <c r="BK1089" i="1"/>
  <c r="BH1140" i="1"/>
  <c r="BJ1372" i="1"/>
  <c r="BI1012" i="1"/>
  <c r="BI887" i="1"/>
  <c r="P98" i="6" s="1"/>
  <c r="BJ956" i="1"/>
  <c r="BO1305" i="1"/>
  <c r="BI1002" i="1"/>
  <c r="BG1151" i="1"/>
  <c r="BN1261" i="1"/>
  <c r="BQ1091" i="1"/>
  <c r="BM1125" i="1"/>
  <c r="BG1111" i="1"/>
  <c r="BO986" i="1"/>
  <c r="BQ1100" i="1"/>
  <c r="BJ1275" i="1"/>
  <c r="BK1289" i="1"/>
  <c r="BN907" i="1"/>
  <c r="BI909" i="1"/>
  <c r="BL909" i="1"/>
  <c r="BG880" i="1"/>
  <c r="BO882" i="1"/>
  <c r="AB93" i="6" s="1"/>
  <c r="R78" i="6"/>
  <c r="T78" i="6"/>
  <c r="Z78" i="6"/>
  <c r="V78" i="6"/>
  <c r="X78" i="6"/>
  <c r="J78" i="6"/>
  <c r="P78" i="6"/>
  <c r="N78" i="6"/>
  <c r="AJ78" i="6" a="1"/>
  <c r="AJ78" i="6" s="1"/>
  <c r="BD896" i="1"/>
  <c r="BD971" i="1"/>
  <c r="BD893" i="1"/>
  <c r="BD974" i="1"/>
  <c r="BD1037" i="1"/>
  <c r="BD944" i="1"/>
  <c r="AJ1007" i="1"/>
  <c r="BD1007" i="1"/>
  <c r="BD950" i="1"/>
  <c r="BD1010" i="1"/>
  <c r="BD1022" i="1"/>
  <c r="BD932" i="1"/>
  <c r="BD1025" i="1"/>
  <c r="BD1052" i="1"/>
  <c r="AJ1232" i="1"/>
  <c r="BD1232" i="1" s="1"/>
  <c r="BD935" i="1"/>
  <c r="AC947" i="1"/>
  <c r="AJ1058" i="1"/>
  <c r="BD1058" i="1" s="1"/>
  <c r="AJ1055" i="1"/>
  <c r="BD1055" i="1" s="1"/>
  <c r="AJ1052" i="1"/>
  <c r="AJ1049" i="1"/>
  <c r="BD1049" i="1" s="1"/>
  <c r="AJ1046" i="1"/>
  <c r="BD1046" i="1" s="1"/>
  <c r="AJ1037" i="1"/>
  <c r="AJ1034" i="1"/>
  <c r="BD1034" i="1" s="1"/>
  <c r="AJ1031" i="1"/>
  <c r="BD1031" i="1" s="1"/>
  <c r="AJ1025" i="1"/>
  <c r="AJ1022" i="1"/>
  <c r="AJ1010" i="1"/>
  <c r="AJ977" i="1"/>
  <c r="BD977" i="1" s="1"/>
  <c r="AJ974" i="1"/>
  <c r="AJ971" i="1"/>
  <c r="AJ968" i="1"/>
  <c r="BD968" i="1" s="1"/>
  <c r="AJ953" i="1"/>
  <c r="BD953" i="1" s="1"/>
  <c r="AJ950" i="1"/>
  <c r="AJ944" i="1"/>
  <c r="AJ941" i="1"/>
  <c r="BD941" i="1" s="1"/>
  <c r="AJ938" i="1"/>
  <c r="BD938" i="1" s="1"/>
  <c r="AJ935" i="1"/>
  <c r="AJ932" i="1"/>
  <c r="AJ929" i="1"/>
  <c r="BD929" i="1" s="1"/>
  <c r="AJ926" i="1"/>
  <c r="BD926" i="1" s="1"/>
  <c r="AJ923" i="1"/>
  <c r="BD923" i="1" s="1"/>
  <c r="AJ905" i="1"/>
  <c r="BD905" i="1" s="1"/>
  <c r="AJ902" i="1"/>
  <c r="BD902" i="1" s="1"/>
  <c r="AJ899" i="1"/>
  <c r="BD899" i="1" s="1"/>
  <c r="AJ896" i="1"/>
  <c r="AJ893" i="1"/>
  <c r="V132" i="6" l="1"/>
  <c r="P132" i="6"/>
  <c r="T117" i="6"/>
  <c r="N149" i="6"/>
  <c r="AB149" i="6"/>
  <c r="AJ149" i="6" a="1"/>
  <c r="AJ149" i="6" s="1"/>
  <c r="P149" i="6"/>
  <c r="X130" i="6"/>
  <c r="N130" i="6"/>
  <c r="T149" i="6"/>
  <c r="Z149" i="6"/>
  <c r="P130" i="6"/>
  <c r="R130" i="6"/>
  <c r="V149" i="6"/>
  <c r="Z130" i="6"/>
  <c r="AB117" i="6"/>
  <c r="Z117" i="6"/>
  <c r="T130" i="6"/>
  <c r="AJ116" i="6" a="1"/>
  <c r="AJ116" i="6" s="1"/>
  <c r="R149" i="6"/>
  <c r="J117" i="6"/>
  <c r="N117" i="6"/>
  <c r="X117" i="6"/>
  <c r="R117" i="6"/>
  <c r="V117" i="6"/>
  <c r="AJ92" i="6" a="1"/>
  <c r="AJ92" i="6" s="1"/>
  <c r="X92" i="6"/>
  <c r="J142" i="6"/>
  <c r="R142" i="6"/>
  <c r="V142" i="6"/>
  <c r="AB146" i="6"/>
  <c r="N146" i="6"/>
  <c r="AB142" i="6"/>
  <c r="R146" i="6"/>
  <c r="Z142" i="6"/>
  <c r="X142" i="6"/>
  <c r="P146" i="6"/>
  <c r="T142" i="6"/>
  <c r="Z146" i="6"/>
  <c r="T146" i="6"/>
  <c r="J146" i="6"/>
  <c r="AJ141" i="6" a="1"/>
  <c r="AJ141" i="6" s="1"/>
  <c r="AJ129" i="6" a="1"/>
  <c r="AJ129" i="6" s="1"/>
  <c r="AJ145" i="6" a="1"/>
  <c r="AJ145" i="6" s="1"/>
  <c r="N142" i="6"/>
  <c r="X146" i="6"/>
  <c r="V130" i="6"/>
  <c r="X149" i="6"/>
  <c r="AJ130" i="6" a="1"/>
  <c r="AJ130" i="6" s="1"/>
  <c r="AB130" i="6"/>
  <c r="P92" i="6"/>
  <c r="AJ148" i="6" a="1"/>
  <c r="AJ148" i="6" s="1"/>
  <c r="N148" i="6"/>
  <c r="P148" i="6"/>
  <c r="X148" i="6"/>
  <c r="R148" i="6"/>
  <c r="T148" i="6"/>
  <c r="V148" i="6"/>
  <c r="Z148" i="6"/>
  <c r="J148" i="6"/>
  <c r="AB148" i="6"/>
  <c r="P109" i="6"/>
  <c r="AJ109" i="6" a="1"/>
  <c r="AJ109" i="6" s="1"/>
  <c r="R109" i="6"/>
  <c r="T109" i="6"/>
  <c r="V109" i="6"/>
  <c r="X109" i="6"/>
  <c r="J109" i="6"/>
  <c r="AB109" i="6"/>
  <c r="Z109" i="6"/>
  <c r="N109" i="6"/>
  <c r="N118" i="6"/>
  <c r="P118" i="6"/>
  <c r="R118" i="6"/>
  <c r="T118" i="6"/>
  <c r="V118" i="6"/>
  <c r="Z118" i="6"/>
  <c r="AB118" i="6"/>
  <c r="J118" i="6"/>
  <c r="X118" i="6"/>
  <c r="AJ118" i="6" a="1"/>
  <c r="AJ118" i="6" s="1"/>
  <c r="AJ97" i="6" a="1"/>
  <c r="AJ97" i="6" s="1"/>
  <c r="X97" i="6"/>
  <c r="Z97" i="6"/>
  <c r="J97" i="6"/>
  <c r="AB97" i="6"/>
  <c r="N97" i="6"/>
  <c r="P97" i="6"/>
  <c r="T97" i="6"/>
  <c r="R97" i="6"/>
  <c r="V97" i="6"/>
  <c r="P101" i="6"/>
  <c r="R101" i="6"/>
  <c r="T101" i="6"/>
  <c r="V101" i="6"/>
  <c r="X101" i="6"/>
  <c r="AJ101" i="6" a="1"/>
  <c r="AJ101" i="6" s="1"/>
  <c r="J101" i="6"/>
  <c r="AB101" i="6"/>
  <c r="N101" i="6"/>
  <c r="Z101" i="6"/>
  <c r="Z104" i="6"/>
  <c r="J104" i="6"/>
  <c r="AB104" i="6"/>
  <c r="AJ104" i="6" a="1"/>
  <c r="AJ104" i="6" s="1"/>
  <c r="N104" i="6"/>
  <c r="P104" i="6"/>
  <c r="R104" i="6"/>
  <c r="V104" i="6"/>
  <c r="X104" i="6"/>
  <c r="T104" i="6"/>
  <c r="Z128" i="6"/>
  <c r="J128" i="6"/>
  <c r="AB128" i="6"/>
  <c r="N128" i="6"/>
  <c r="P128" i="6"/>
  <c r="R128" i="6"/>
  <c r="V128" i="6"/>
  <c r="AJ128" i="6" a="1"/>
  <c r="AJ128" i="6" s="1"/>
  <c r="T128" i="6"/>
  <c r="X128" i="6"/>
  <c r="AJ117" i="6" a="1"/>
  <c r="AJ117" i="6" s="1"/>
  <c r="AJ108" i="6" a="1"/>
  <c r="AJ108" i="6" s="1"/>
  <c r="AJ91" i="6" a="1"/>
  <c r="AJ91" i="6" s="1"/>
  <c r="T91" i="6"/>
  <c r="V91" i="6"/>
  <c r="X91" i="6"/>
  <c r="Z91" i="6"/>
  <c r="J91" i="6"/>
  <c r="AB91" i="6"/>
  <c r="P91" i="6"/>
  <c r="N91" i="6"/>
  <c r="R91" i="6"/>
  <c r="J95" i="6"/>
  <c r="AB95" i="6"/>
  <c r="N95" i="6"/>
  <c r="P95" i="6"/>
  <c r="R95" i="6"/>
  <c r="T95" i="6"/>
  <c r="AJ95" i="6" a="1"/>
  <c r="AJ95" i="6" s="1"/>
  <c r="X95" i="6"/>
  <c r="V95" i="6"/>
  <c r="Z95" i="6"/>
  <c r="AJ147" i="6" a="1"/>
  <c r="AJ147" i="6" s="1"/>
  <c r="P147" i="6"/>
  <c r="R147" i="6"/>
  <c r="X147" i="6"/>
  <c r="T147" i="6"/>
  <c r="V147" i="6"/>
  <c r="Z147" i="6"/>
  <c r="J147" i="6"/>
  <c r="AB147" i="6"/>
  <c r="N147" i="6"/>
  <c r="J119" i="6"/>
  <c r="AB119" i="6"/>
  <c r="N119" i="6"/>
  <c r="P119" i="6"/>
  <c r="R119" i="6"/>
  <c r="T119" i="6"/>
  <c r="X119" i="6"/>
  <c r="AJ119" i="6" a="1"/>
  <c r="AJ119" i="6" s="1"/>
  <c r="V119" i="6"/>
  <c r="Z119" i="6"/>
  <c r="Z120" i="6"/>
  <c r="AJ120" i="6" a="1"/>
  <c r="AJ120" i="6" s="1"/>
  <c r="J120" i="6"/>
  <c r="AB120" i="6"/>
  <c r="N120" i="6"/>
  <c r="P120" i="6"/>
  <c r="R120" i="6"/>
  <c r="V120" i="6"/>
  <c r="T120" i="6"/>
  <c r="X120" i="6"/>
  <c r="AJ94" i="6" a="1"/>
  <c r="AJ94" i="6" s="1"/>
  <c r="R140" i="6"/>
  <c r="T140" i="6"/>
  <c r="V140" i="6"/>
  <c r="X140" i="6"/>
  <c r="Z140" i="6"/>
  <c r="AJ140" i="6" a="1"/>
  <c r="AJ140" i="6" s="1"/>
  <c r="AB140" i="6"/>
  <c r="J140" i="6"/>
  <c r="N140" i="6"/>
  <c r="P140" i="6"/>
  <c r="J135" i="6"/>
  <c r="AB135" i="6"/>
  <c r="N135" i="6"/>
  <c r="P135" i="6"/>
  <c r="R135" i="6"/>
  <c r="T135" i="6"/>
  <c r="X135" i="6"/>
  <c r="AJ135" i="6" a="1"/>
  <c r="AJ135" i="6" s="1"/>
  <c r="V135" i="6"/>
  <c r="Z135" i="6"/>
  <c r="AJ143" i="6" a="1"/>
  <c r="AJ143" i="6" s="1"/>
  <c r="X143" i="6"/>
  <c r="Z143" i="6"/>
  <c r="P143" i="6"/>
  <c r="J143" i="6"/>
  <c r="AB143" i="6"/>
  <c r="R143" i="6"/>
  <c r="N143" i="6"/>
  <c r="T143" i="6"/>
  <c r="V143" i="6"/>
  <c r="V114" i="6"/>
  <c r="X114" i="6"/>
  <c r="Z114" i="6"/>
  <c r="J114" i="6"/>
  <c r="AB114" i="6"/>
  <c r="N114" i="6"/>
  <c r="R114" i="6"/>
  <c r="AJ114" i="6" a="1"/>
  <c r="AJ114" i="6" s="1"/>
  <c r="P114" i="6"/>
  <c r="T114" i="6"/>
  <c r="AJ142" i="6" a="1"/>
  <c r="AJ142" i="6" s="1"/>
  <c r="AJ100" i="6" a="1"/>
  <c r="AJ100" i="6" s="1"/>
  <c r="J127" i="6"/>
  <c r="AB127" i="6"/>
  <c r="N127" i="6"/>
  <c r="P127" i="6"/>
  <c r="AJ127" i="6" a="1"/>
  <c r="AJ127" i="6" s="1"/>
  <c r="R127" i="6"/>
  <c r="T127" i="6"/>
  <c r="X127" i="6"/>
  <c r="V127" i="6"/>
  <c r="Z127" i="6"/>
  <c r="AJ146" i="6" a="1"/>
  <c r="AJ146" i="6" s="1"/>
  <c r="AJ90" i="6" a="1"/>
  <c r="AJ90" i="6" s="1"/>
  <c r="T139" i="6"/>
  <c r="V139" i="6"/>
  <c r="X139" i="6"/>
  <c r="Z139" i="6"/>
  <c r="J139" i="6"/>
  <c r="AB139" i="6"/>
  <c r="AJ139" i="6" a="1"/>
  <c r="AJ139" i="6" s="1"/>
  <c r="N139" i="6"/>
  <c r="P139" i="6"/>
  <c r="R139" i="6"/>
  <c r="X137" i="6"/>
  <c r="Z137" i="6"/>
  <c r="AJ137" i="6" a="1"/>
  <c r="AJ137" i="6" s="1"/>
  <c r="J137" i="6"/>
  <c r="AB137" i="6"/>
  <c r="N137" i="6"/>
  <c r="P137" i="6"/>
  <c r="T137" i="6"/>
  <c r="R137" i="6"/>
  <c r="V137" i="6"/>
  <c r="Z112" i="6"/>
  <c r="J112" i="6"/>
  <c r="AB112" i="6"/>
  <c r="N112" i="6"/>
  <c r="P112" i="6"/>
  <c r="R112" i="6"/>
  <c r="V112" i="6"/>
  <c r="AJ112" i="6" a="1"/>
  <c r="AJ112" i="6" s="1"/>
  <c r="T112" i="6"/>
  <c r="X112" i="6"/>
  <c r="P133" i="6"/>
  <c r="R133" i="6"/>
  <c r="T133" i="6"/>
  <c r="V133" i="6"/>
  <c r="AJ133" i="6" a="1"/>
  <c r="AJ133" i="6" s="1"/>
  <c r="X133" i="6"/>
  <c r="J133" i="6"/>
  <c r="AB133" i="6"/>
  <c r="Z133" i="6"/>
  <c r="N133" i="6"/>
  <c r="AJ136" i="6" a="1"/>
  <c r="AJ136" i="6" s="1"/>
  <c r="AJ103" i="6" a="1"/>
  <c r="AJ103" i="6" s="1"/>
  <c r="AJ947" i="1"/>
  <c r="BD947" i="1"/>
  <c r="AL174" i="1"/>
  <c r="R128" i="1" s="1"/>
  <c r="AL153" i="1"/>
  <c r="H128" i="1" s="1"/>
  <c r="A130" i="1" l="1"/>
  <c r="A176" i="1" s="1"/>
  <c r="A227" i="1" s="1"/>
  <c r="A305" i="1" l="1"/>
  <c r="M187" i="1"/>
  <c r="AB186" i="1"/>
  <c r="M188" i="1"/>
  <c r="AI814" i="1"/>
  <c r="AI810" i="1"/>
  <c r="AI806" i="1"/>
  <c r="AI802" i="1"/>
  <c r="AI798" i="1"/>
  <c r="AI794" i="1"/>
  <c r="AI790" i="1"/>
  <c r="AI786" i="1"/>
  <c r="AI775" i="1"/>
  <c r="AI771" i="1"/>
  <c r="AI767" i="1"/>
  <c r="AI763" i="1"/>
  <c r="AI759" i="1"/>
  <c r="AI755" i="1"/>
  <c r="AI738" i="1"/>
  <c r="AI734" i="1"/>
  <c r="AI693" i="1"/>
  <c r="AI689" i="1"/>
  <c r="AI685" i="1"/>
  <c r="AI681" i="1"/>
  <c r="AI677" i="1"/>
  <c r="AI660" i="1"/>
  <c r="AI664" i="1"/>
  <c r="AI656" i="1"/>
  <c r="AI641" i="1"/>
  <c r="AI637" i="1"/>
  <c r="AI633" i="1"/>
  <c r="AI629" i="1"/>
  <c r="AI625" i="1"/>
  <c r="AI621" i="1"/>
  <c r="AI617" i="1"/>
  <c r="AI613" i="1"/>
  <c r="AI609" i="1"/>
  <c r="AI605" i="1"/>
  <c r="AI572" i="1"/>
  <c r="AI568" i="1"/>
  <c r="AI551" i="1"/>
  <c r="AI547" i="1"/>
  <c r="AI543" i="1"/>
  <c r="AI459" i="1"/>
  <c r="AI455" i="1"/>
  <c r="AI451" i="1"/>
  <c r="AI447" i="1"/>
  <c r="AI443" i="1"/>
  <c r="AI439" i="1"/>
  <c r="AI435" i="1"/>
  <c r="AI431" i="1"/>
  <c r="AI427" i="1"/>
  <c r="AI410" i="1"/>
  <c r="AI402" i="1"/>
  <c r="AI398" i="1"/>
  <c r="AI394" i="1"/>
  <c r="AI390" i="1"/>
  <c r="AI386" i="1"/>
  <c r="AI382" i="1"/>
  <c r="AI378" i="1"/>
  <c r="AI374" i="1"/>
  <c r="AI370" i="1"/>
  <c r="AI366" i="1"/>
  <c r="AI362" i="1"/>
  <c r="AI358" i="1"/>
  <c r="AI354" i="1"/>
  <c r="AI350" i="1"/>
  <c r="AI346" i="1"/>
  <c r="AI342" i="1"/>
  <c r="AI338" i="1"/>
  <c r="AI334" i="1"/>
  <c r="AI330" i="1"/>
  <c r="AI326" i="1"/>
  <c r="AI322" i="1"/>
  <c r="AI318" i="1"/>
  <c r="AI314" i="1"/>
  <c r="AI301" i="1"/>
  <c r="AI297" i="1"/>
  <c r="AI293" i="1"/>
  <c r="AI282" i="1"/>
  <c r="AI278" i="1"/>
  <c r="AI274" i="1"/>
  <c r="AI270" i="1"/>
  <c r="AI266" i="1"/>
  <c r="AI262" i="1"/>
  <c r="AI258" i="1"/>
  <c r="AI254" i="1"/>
  <c r="AI250" i="1"/>
  <c r="AI246" i="1"/>
  <c r="H1151" i="1"/>
  <c r="H1082" i="1"/>
  <c r="H1387" i="1"/>
  <c r="H1383" i="1"/>
  <c r="H1378" i="1"/>
  <c r="H1374" i="1"/>
  <c r="H1370" i="1"/>
  <c r="H1357" i="1"/>
  <c r="AC1357" i="1" s="1"/>
  <c r="H1354" i="1"/>
  <c r="AC1354" i="1" s="1"/>
  <c r="H1351" i="1"/>
  <c r="AC1351" i="1" s="1"/>
  <c r="H1348" i="1"/>
  <c r="AC1348" i="1" s="1"/>
  <c r="H1345" i="1"/>
  <c r="AC1345" i="1" s="1"/>
  <c r="H1342" i="1"/>
  <c r="AC1342" i="1" s="1"/>
  <c r="H1339" i="1"/>
  <c r="AC1339" i="1" s="1"/>
  <c r="H1336" i="1"/>
  <c r="AC1336" i="1" s="1"/>
  <c r="H1333" i="1"/>
  <c r="AC1333" i="1" s="1"/>
  <c r="H1330" i="1"/>
  <c r="AC1330" i="1" s="1"/>
  <c r="H1310" i="1"/>
  <c r="AC1280" i="1"/>
  <c r="H1277" i="1"/>
  <c r="AC1277" i="1" s="1"/>
  <c r="H1274" i="1"/>
  <c r="AC1274" i="1" s="1"/>
  <c r="H1271" i="1"/>
  <c r="AC1271" i="1" s="1"/>
  <c r="H1268" i="1"/>
  <c r="H1265" i="1"/>
  <c r="H1262" i="1"/>
  <c r="AC1262" i="1" s="1"/>
  <c r="H1259" i="1"/>
  <c r="AC1259" i="1" s="1"/>
  <c r="H1256" i="1"/>
  <c r="AC1256" i="1" s="1"/>
  <c r="H1253" i="1"/>
  <c r="AC1253" i="1" s="1"/>
  <c r="H1238" i="1"/>
  <c r="AC1238" i="1" s="1"/>
  <c r="H1235" i="1"/>
  <c r="AC1235" i="1" s="1"/>
  <c r="H1229" i="1"/>
  <c r="AC1229" i="1" s="1"/>
  <c r="H1226" i="1"/>
  <c r="AC1226" i="1" s="1"/>
  <c r="H1223" i="1"/>
  <c r="AC1223" i="1" s="1"/>
  <c r="H1220" i="1"/>
  <c r="AC1220" i="1" s="1"/>
  <c r="H1217" i="1"/>
  <c r="AC1217" i="1" s="1"/>
  <c r="H1202" i="1"/>
  <c r="AC1202" i="1" s="1"/>
  <c r="H1199" i="1"/>
  <c r="AC1199" i="1" s="1"/>
  <c r="H1196" i="1"/>
  <c r="AC1196" i="1" s="1"/>
  <c r="H1193" i="1"/>
  <c r="AC1193" i="1" s="1"/>
  <c r="H1190" i="1"/>
  <c r="AC1190" i="1" s="1"/>
  <c r="H1187" i="1"/>
  <c r="AC1187" i="1" s="1"/>
  <c r="H1184" i="1"/>
  <c r="AC1184" i="1" s="1"/>
  <c r="H1181" i="1"/>
  <c r="AC1181" i="1" s="1"/>
  <c r="H1178" i="1"/>
  <c r="AC1178" i="1" s="1"/>
  <c r="H1175" i="1"/>
  <c r="AC1175" i="1" s="1"/>
  <c r="H1172" i="1"/>
  <c r="AC1172" i="1" s="1"/>
  <c r="H1169" i="1"/>
  <c r="AC1169" i="1" s="1"/>
  <c r="H1166" i="1"/>
  <c r="AC1166" i="1" s="1"/>
  <c r="H1163" i="1"/>
  <c r="AC1163" i="1" s="1"/>
  <c r="H1160" i="1"/>
  <c r="AC1160" i="1" s="1"/>
  <c r="H1157" i="1"/>
  <c r="AC1157" i="1" s="1"/>
  <c r="H1154" i="1"/>
  <c r="AC1154" i="1" s="1"/>
  <c r="H1148" i="1"/>
  <c r="AC1148" i="1" s="1"/>
  <c r="H1130" i="1"/>
  <c r="AC1130" i="1" s="1"/>
  <c r="H1127" i="1"/>
  <c r="AC1127" i="1" s="1"/>
  <c r="H1124" i="1"/>
  <c r="AC1124" i="1" s="1"/>
  <c r="H1121" i="1"/>
  <c r="AC1121" i="1" s="1"/>
  <c r="H1118" i="1"/>
  <c r="AC1118" i="1" s="1"/>
  <c r="H1115" i="1"/>
  <c r="AC1115" i="1" s="1"/>
  <c r="H1112" i="1"/>
  <c r="AC1112" i="1" s="1"/>
  <c r="H1109" i="1"/>
  <c r="AC1109" i="1" s="1"/>
  <c r="H1106" i="1"/>
  <c r="AC1106" i="1" s="1"/>
  <c r="H1103" i="1"/>
  <c r="AC1103" i="1" s="1"/>
  <c r="H1100" i="1"/>
  <c r="AC1100" i="1" s="1"/>
  <c r="H1097" i="1"/>
  <c r="AC1097" i="1" s="1"/>
  <c r="H1094" i="1"/>
  <c r="AC1094" i="1" s="1"/>
  <c r="H1079" i="1"/>
  <c r="AC1079" i="1" s="1"/>
  <c r="H1043" i="1"/>
  <c r="AC1043" i="1" s="1"/>
  <c r="H1040" i="1"/>
  <c r="AC1040" i="1" s="1"/>
  <c r="H1028" i="1"/>
  <c r="AC1028" i="1" s="1"/>
  <c r="H1019" i="1"/>
  <c r="AC1019" i="1" s="1"/>
  <c r="H1016" i="1"/>
  <c r="AC1016" i="1" s="1"/>
  <c r="H1013" i="1"/>
  <c r="AC1013" i="1" s="1"/>
  <c r="H992" i="1"/>
  <c r="H989" i="1"/>
  <c r="AC989" i="1" s="1"/>
  <c r="H986" i="1"/>
  <c r="AC986" i="1" s="1"/>
  <c r="AC983" i="1"/>
  <c r="H980" i="1"/>
  <c r="AC980" i="1" s="1"/>
  <c r="AK829" i="1" a="1"/>
  <c r="AK829" i="1" s="1"/>
  <c r="AA829" i="1" s="1"/>
  <c r="AC890" i="1"/>
  <c r="Q814" i="1"/>
  <c r="AC1265" i="1" l="1"/>
  <c r="BA1265" i="1"/>
  <c r="BO868" i="1" s="1"/>
  <c r="AB79" i="6" s="1"/>
  <c r="AC1268" i="1"/>
  <c r="BA1269" i="1"/>
  <c r="BO869" i="1" s="1"/>
  <c r="AB80" i="6" s="1"/>
  <c r="AJ890" i="1"/>
  <c r="BD890" i="1" s="1"/>
  <c r="AA168" i="5"/>
  <c r="AH164" i="5" s="1"/>
  <c r="AC992" i="1"/>
  <c r="AC1151" i="1"/>
  <c r="AC1082" i="1"/>
  <c r="A412" i="1"/>
  <c r="M189" i="1"/>
  <c r="AH1421" i="1"/>
  <c r="E1421" i="1" s="1"/>
  <c r="AM1473" i="1"/>
  <c r="AB1501" i="1" s="1"/>
  <c r="AK1473" i="1"/>
  <c r="AB1499" i="1" s="1"/>
  <c r="AM1471" i="1"/>
  <c r="AB1497" i="1" s="1"/>
  <c r="AK1471" i="1"/>
  <c r="AB1495" i="1" s="1"/>
  <c r="AM1468" i="1"/>
  <c r="AK1468" i="1"/>
  <c r="AM1466" i="1"/>
  <c r="AB1489" i="1" s="1"/>
  <c r="AK1466" i="1"/>
  <c r="AB1487" i="1" s="1"/>
  <c r="AM1464" i="1"/>
  <c r="AB1485" i="1" s="1"/>
  <c r="AK1464" i="1"/>
  <c r="AB1483" i="1" l="1"/>
  <c r="AB257" i="5" s="1"/>
  <c r="L1448" i="1"/>
  <c r="AK1448" i="1"/>
  <c r="AJ1082" i="1"/>
  <c r="BD1082" i="1"/>
  <c r="AJ1151" i="1"/>
  <c r="BD1151" i="1" s="1"/>
  <c r="AJ992" i="1"/>
  <c r="BD992" i="1"/>
  <c r="AJ1503" i="1"/>
  <c r="AB275" i="5"/>
  <c r="AJ1487" i="1"/>
  <c r="AB259" i="5"/>
  <c r="AJ1499" i="1"/>
  <c r="AB271" i="5"/>
  <c r="AJ1491" i="1"/>
  <c r="AB263" i="5"/>
  <c r="AJ1497" i="1"/>
  <c r="AB269" i="5"/>
  <c r="AJ1489" i="1"/>
  <c r="AB261" i="5"/>
  <c r="AJ1501" i="1"/>
  <c r="AB273" i="5"/>
  <c r="A494" i="1"/>
  <c r="M192" i="1" s="1"/>
  <c r="AB190" i="1"/>
  <c r="M191" i="1"/>
  <c r="AB1491" i="1"/>
  <c r="AB1493" i="1"/>
  <c r="AL1434" i="1" a="1"/>
  <c r="AL1434" i="1" s="1"/>
  <c r="AH255" i="5" s="1"/>
  <c r="AJ1485" i="1" l="1"/>
  <c r="AJ1495" i="1"/>
  <c r="AB267" i="5"/>
  <c r="AJ1493" i="1"/>
  <c r="AJ1418" i="1" s="1"/>
  <c r="AB265" i="5"/>
  <c r="A553" i="1"/>
  <c r="M193" i="1"/>
  <c r="E1513" i="1"/>
  <c r="A592" i="1" l="1"/>
  <c r="M195" i="1"/>
  <c r="M196" i="1"/>
  <c r="AB194" i="1"/>
  <c r="Z1456" i="1"/>
  <c r="Z242" i="5" s="1"/>
  <c r="Z1454" i="1"/>
  <c r="Z240" i="5" s="1"/>
  <c r="Z1452" i="1"/>
  <c r="Z238" i="5" s="1"/>
  <c r="A645" i="1" l="1"/>
  <c r="AB197" i="1"/>
  <c r="M198" i="1"/>
  <c r="X825" i="1"/>
  <c r="U825" i="1"/>
  <c r="R825" i="1"/>
  <c r="L825" i="1"/>
  <c r="Q810" i="1"/>
  <c r="Q806" i="1"/>
  <c r="Q802" i="1"/>
  <c r="Q798" i="1"/>
  <c r="Q794" i="1"/>
  <c r="Q790" i="1"/>
  <c r="Q786" i="1"/>
  <c r="Q775" i="1"/>
  <c r="Q771" i="1"/>
  <c r="Q767" i="1"/>
  <c r="Q763" i="1"/>
  <c r="Q759" i="1"/>
  <c r="Q755" i="1"/>
  <c r="Q738" i="1"/>
  <c r="T738" i="1"/>
  <c r="T734" i="1"/>
  <c r="Q734" i="1"/>
  <c r="T716" i="1"/>
  <c r="Q716" i="1"/>
  <c r="T712" i="1"/>
  <c r="T693" i="1"/>
  <c r="Q693" i="1"/>
  <c r="T689" i="1"/>
  <c r="Q689" i="1"/>
  <c r="T685" i="1"/>
  <c r="Q685" i="1"/>
  <c r="T681" i="1"/>
  <c r="Q681" i="1"/>
  <c r="T677" i="1"/>
  <c r="Q677" i="1"/>
  <c r="T664" i="1"/>
  <c r="Q664" i="1"/>
  <c r="T660" i="1"/>
  <c r="Q660" i="1"/>
  <c r="T656" i="1"/>
  <c r="Q656" i="1"/>
  <c r="T641" i="1"/>
  <c r="Q641" i="1"/>
  <c r="T637" i="1"/>
  <c r="Q637" i="1"/>
  <c r="T633" i="1"/>
  <c r="Q633" i="1"/>
  <c r="T629" i="1"/>
  <c r="Q629" i="1"/>
  <c r="T625" i="1"/>
  <c r="Q625" i="1"/>
  <c r="T621" i="1"/>
  <c r="Q621" i="1"/>
  <c r="T617" i="1"/>
  <c r="Q617" i="1"/>
  <c r="T613" i="1"/>
  <c r="Q613" i="1"/>
  <c r="T609" i="1"/>
  <c r="Q609" i="1"/>
  <c r="T605" i="1"/>
  <c r="Q605" i="1"/>
  <c r="Q219" i="5"/>
  <c r="N219" i="5"/>
  <c r="T572" i="1"/>
  <c r="Q572" i="1"/>
  <c r="T568" i="1"/>
  <c r="Q568" i="1"/>
  <c r="T551" i="1"/>
  <c r="Q551" i="1"/>
  <c r="T547" i="1"/>
  <c r="Q547" i="1"/>
  <c r="T543" i="1"/>
  <c r="Q543" i="1"/>
  <c r="T459" i="1"/>
  <c r="Q459" i="1"/>
  <c r="T455" i="1"/>
  <c r="Q455" i="1"/>
  <c r="T451" i="1"/>
  <c r="Q451" i="1"/>
  <c r="T447" i="1"/>
  <c r="Q447" i="1"/>
  <c r="T443" i="1"/>
  <c r="Q443" i="1"/>
  <c r="T439" i="1"/>
  <c r="Q439" i="1"/>
  <c r="T435" i="1"/>
  <c r="Q435" i="1"/>
  <c r="T431" i="1"/>
  <c r="Q431" i="1"/>
  <c r="T427" i="1"/>
  <c r="Q427" i="1"/>
  <c r="T410" i="1"/>
  <c r="Q410" i="1"/>
  <c r="T402" i="1"/>
  <c r="Q402" i="1"/>
  <c r="T398" i="1"/>
  <c r="Q398" i="1"/>
  <c r="T394" i="1"/>
  <c r="Q394" i="1"/>
  <c r="T390" i="1"/>
  <c r="Q390" i="1"/>
  <c r="T386" i="1"/>
  <c r="Q386" i="1"/>
  <c r="T382" i="1"/>
  <c r="Q382" i="1"/>
  <c r="T378" i="1"/>
  <c r="Q378" i="1"/>
  <c r="T374" i="1"/>
  <c r="Q374" i="1"/>
  <c r="T370" i="1"/>
  <c r="Q370" i="1"/>
  <c r="T366" i="1"/>
  <c r="Q366" i="1"/>
  <c r="T362" i="1"/>
  <c r="Q362" i="1"/>
  <c r="T358" i="1"/>
  <c r="Q358" i="1"/>
  <c r="T354" i="1"/>
  <c r="Q354" i="1"/>
  <c r="T350" i="1"/>
  <c r="Q350" i="1"/>
  <c r="T346" i="1"/>
  <c r="Q346" i="1"/>
  <c r="T342" i="1"/>
  <c r="Q342" i="1"/>
  <c r="T338" i="1"/>
  <c r="Q338" i="1"/>
  <c r="T334" i="1"/>
  <c r="Q334" i="1"/>
  <c r="T330" i="1"/>
  <c r="Q330" i="1"/>
  <c r="T326" i="1"/>
  <c r="Q326" i="1"/>
  <c r="T322" i="1"/>
  <c r="Q322" i="1"/>
  <c r="T318" i="1"/>
  <c r="Q318" i="1"/>
  <c r="T314" i="1"/>
  <c r="Q314" i="1"/>
  <c r="T301" i="1"/>
  <c r="Q301" i="1"/>
  <c r="T297" i="1"/>
  <c r="Q297" i="1"/>
  <c r="T293" i="1"/>
  <c r="Q293" i="1"/>
  <c r="T282" i="1"/>
  <c r="Q282" i="1"/>
  <c r="T278" i="1"/>
  <c r="Q278" i="1"/>
  <c r="T274" i="1"/>
  <c r="T270" i="1"/>
  <c r="Q270" i="1"/>
  <c r="T266" i="1"/>
  <c r="Q266" i="1"/>
  <c r="T262" i="1"/>
  <c r="Q262" i="1"/>
  <c r="T258" i="1"/>
  <c r="Q258" i="1"/>
  <c r="T254" i="1"/>
  <c r="Q254" i="1"/>
  <c r="T250" i="1"/>
  <c r="Q250" i="1"/>
  <c r="T246" i="1"/>
  <c r="Q246" i="1"/>
  <c r="Z246" i="1" s="1"/>
  <c r="P1516" i="1"/>
  <c r="E1516" i="1"/>
  <c r="P1513" i="1"/>
  <c r="AK1484" i="1"/>
  <c r="AL1502" i="1"/>
  <c r="AL1486" i="1"/>
  <c r="AL1488" i="1"/>
  <c r="AL1490" i="1"/>
  <c r="AL1492" i="1"/>
  <c r="AL1494" i="1"/>
  <c r="AL1496" i="1"/>
  <c r="AL1498" i="1"/>
  <c r="AL1500" i="1"/>
  <c r="AL1484" i="1"/>
  <c r="AK1502" i="1"/>
  <c r="AK1500" i="1"/>
  <c r="AK1498" i="1"/>
  <c r="AK1496" i="1"/>
  <c r="AK1494" i="1"/>
  <c r="AK1492" i="1"/>
  <c r="AK1490" i="1"/>
  <c r="AK1488" i="1"/>
  <c r="AK1486" i="1"/>
  <c r="L164" i="5" l="1"/>
  <c r="O164" i="5"/>
  <c r="R164" i="5"/>
  <c r="U164" i="5"/>
  <c r="X164" i="5"/>
  <c r="Q149" i="5"/>
  <c r="T145" i="5"/>
  <c r="T149" i="5"/>
  <c r="AL1504" i="1"/>
  <c r="AJ825" i="1"/>
  <c r="A697" i="1"/>
  <c r="AB200" i="1"/>
  <c r="AB199" i="1"/>
  <c r="Z1450" i="1"/>
  <c r="Z236" i="5" s="1"/>
  <c r="Z1448" i="1"/>
  <c r="Z234" i="5" s="1"/>
  <c r="AN1448" i="1"/>
  <c r="AK1454" i="1"/>
  <c r="AP1456" i="1"/>
  <c r="AP1454" i="1"/>
  <c r="AP1452" i="1"/>
  <c r="AP1450" i="1"/>
  <c r="AP1448" i="1"/>
  <c r="L1456" i="1"/>
  <c r="L242" i="5" s="1"/>
  <c r="AN1454" i="1"/>
  <c r="AN1456" i="1"/>
  <c r="AN1452" i="1"/>
  <c r="AN1450" i="1"/>
  <c r="L1454" i="1"/>
  <c r="L240" i="5" s="1"/>
  <c r="L1450" i="1"/>
  <c r="L236" i="5" s="1"/>
  <c r="L1452" i="1"/>
  <c r="L238" i="5" s="1"/>
  <c r="AM1484" i="1"/>
  <c r="AM1490" i="1"/>
  <c r="AM1498" i="1"/>
  <c r="AM1486" i="1"/>
  <c r="AM1494" i="1"/>
  <c r="AM1500" i="1"/>
  <c r="AM1502" i="1"/>
  <c r="AL1464" i="1"/>
  <c r="AM1488" i="1"/>
  <c r="AM1496" i="1"/>
  <c r="AM1492" i="1"/>
  <c r="L234" i="5" l="1"/>
  <c r="AK1452" i="1"/>
  <c r="AM1452" i="1"/>
  <c r="AM1450" i="1"/>
  <c r="AM1456" i="1"/>
  <c r="AM1448" i="1"/>
  <c r="AK1456" i="1"/>
  <c r="AK1450" i="1"/>
  <c r="AM1454" i="1"/>
  <c r="AM1505" i="1"/>
  <c r="AN1506" i="1" s="1" a="1"/>
  <c r="AN1506" i="1" s="1"/>
  <c r="AB128" i="1" s="1"/>
  <c r="A742" i="1"/>
  <c r="M203" i="1"/>
  <c r="M202" i="1"/>
  <c r="AB201" i="1"/>
  <c r="AO1452" i="1"/>
  <c r="AL1452" i="1" l="1"/>
  <c r="AA1503" i="1"/>
  <c r="A818" i="1"/>
  <c r="M205" i="1"/>
  <c r="M206" i="1"/>
  <c r="AB204" i="1"/>
  <c r="AC1387" i="1"/>
  <c r="AC1383" i="1"/>
  <c r="AC1378" i="1"/>
  <c r="AC1374" i="1"/>
  <c r="AC1370" i="1"/>
  <c r="AJ1357" i="1"/>
  <c r="BD1357" i="1" s="1"/>
  <c r="AJ1354" i="1"/>
  <c r="BD1354" i="1" s="1"/>
  <c r="AJ1351" i="1"/>
  <c r="BD1351" i="1" s="1"/>
  <c r="AJ1348" i="1"/>
  <c r="BD1348" i="1" s="1"/>
  <c r="AJ1345" i="1"/>
  <c r="BD1345" i="1" s="1"/>
  <c r="AJ1342" i="1"/>
  <c r="BD1342" i="1" s="1"/>
  <c r="AJ1339" i="1"/>
  <c r="BD1339" i="1" s="1"/>
  <c r="AJ1336" i="1"/>
  <c r="BD1336" i="1" s="1"/>
  <c r="AJ1333" i="1"/>
  <c r="BD1333" i="1" s="1"/>
  <c r="AJ1330" i="1"/>
  <c r="BD1330" i="1" s="1"/>
  <c r="AC1310" i="1"/>
  <c r="AJ1303" i="1"/>
  <c r="BD1303" i="1" s="1"/>
  <c r="AJ1280" i="1"/>
  <c r="BD1280" i="1" s="1"/>
  <c r="AJ1277" i="1"/>
  <c r="BD1277" i="1" s="1"/>
  <c r="AJ1274" i="1"/>
  <c r="BD1274" i="1" s="1"/>
  <c r="AJ1271" i="1"/>
  <c r="BD1271" i="1" s="1"/>
  <c r="AJ1268" i="1"/>
  <c r="BD1268" i="1" s="1"/>
  <c r="AJ1265" i="1"/>
  <c r="AJ1262" i="1"/>
  <c r="BD1262" i="1" s="1"/>
  <c r="AJ1259" i="1"/>
  <c r="BD1259" i="1" s="1"/>
  <c r="AJ1256" i="1"/>
  <c r="BD1256" i="1" s="1"/>
  <c r="AJ1253" i="1"/>
  <c r="BD1253" i="1" s="1"/>
  <c r="AJ1235" i="1"/>
  <c r="BD1235" i="1" s="1"/>
  <c r="AJ1238" i="1"/>
  <c r="BD1238" i="1" s="1"/>
  <c r="AJ1229" i="1"/>
  <c r="BD1229" i="1" s="1"/>
  <c r="AJ1226" i="1"/>
  <c r="BD1226" i="1" s="1"/>
  <c r="AJ1223" i="1"/>
  <c r="BD1223" i="1" s="1"/>
  <c r="AJ1220" i="1"/>
  <c r="BD1220" i="1" s="1"/>
  <c r="AJ1217" i="1"/>
  <c r="BD1217" i="1" s="1"/>
  <c r="AJ1187" i="1"/>
  <c r="BD1187" i="1" s="1"/>
  <c r="AJ1163" i="1"/>
  <c r="BD1163" i="1" s="1"/>
  <c r="AJ1160" i="1"/>
  <c r="BD1160" i="1" s="1"/>
  <c r="AJ1157" i="1"/>
  <c r="BD1157" i="1" s="1"/>
  <c r="AJ1202" i="1"/>
  <c r="BD1202" i="1" s="1"/>
  <c r="AJ1199" i="1"/>
  <c r="BD1199" i="1" s="1"/>
  <c r="AJ1196" i="1"/>
  <c r="BD1196" i="1" s="1"/>
  <c r="AJ1193" i="1"/>
  <c r="BD1193" i="1" s="1"/>
  <c r="AJ1190" i="1"/>
  <c r="BD1190" i="1" s="1"/>
  <c r="AJ1184" i="1"/>
  <c r="BD1184" i="1" s="1"/>
  <c r="AJ1181" i="1"/>
  <c r="BD1181" i="1" s="1"/>
  <c r="AJ1178" i="1"/>
  <c r="BD1178" i="1" s="1"/>
  <c r="AJ1175" i="1"/>
  <c r="BD1175" i="1" s="1"/>
  <c r="AJ1172" i="1"/>
  <c r="BD1172" i="1" s="1"/>
  <c r="AJ1169" i="1"/>
  <c r="BD1169" i="1" s="1"/>
  <c r="AJ1166" i="1"/>
  <c r="BD1166" i="1" s="1"/>
  <c r="AJ1154" i="1"/>
  <c r="BD1154" i="1" s="1"/>
  <c r="AJ1148" i="1"/>
  <c r="BD1148" i="1" s="1"/>
  <c r="BD1205" i="1" s="1"/>
  <c r="AJ1103" i="1"/>
  <c r="BD1103" i="1" s="1"/>
  <c r="AJ1085" i="1"/>
  <c r="BD1085" i="1" s="1"/>
  <c r="AJ1130" i="1"/>
  <c r="BD1130" i="1" s="1"/>
  <c r="AJ1127" i="1"/>
  <c r="BD1127" i="1" s="1"/>
  <c r="AJ1124" i="1"/>
  <c r="BD1124" i="1" s="1"/>
  <c r="AJ1091" i="1"/>
  <c r="BD1091" i="1" s="1"/>
  <c r="AJ1121" i="1"/>
  <c r="BD1121" i="1" s="1"/>
  <c r="AJ1118" i="1"/>
  <c r="BD1118" i="1" s="1"/>
  <c r="AJ1115" i="1"/>
  <c r="BD1115" i="1" s="1"/>
  <c r="AJ1112" i="1"/>
  <c r="BD1112" i="1" s="1"/>
  <c r="AJ1109" i="1"/>
  <c r="BD1109" i="1" s="1"/>
  <c r="AJ1106" i="1"/>
  <c r="BD1106" i="1" s="1"/>
  <c r="AJ1100" i="1"/>
  <c r="BD1100" i="1" s="1"/>
  <c r="AJ1097" i="1"/>
  <c r="BD1097" i="1" s="1"/>
  <c r="AJ1094" i="1"/>
  <c r="BD1094" i="1" s="1"/>
  <c r="AJ1088" i="1"/>
  <c r="BD1088" i="1" s="1"/>
  <c r="AJ1079" i="1"/>
  <c r="BD1079" i="1" s="1"/>
  <c r="AJ1076" i="1"/>
  <c r="BD1076" i="1" s="1"/>
  <c r="AJ1019" i="1"/>
  <c r="BD1019" i="1" s="1"/>
  <c r="AJ1016" i="1"/>
  <c r="BD1016" i="1" s="1"/>
  <c r="AJ1013" i="1"/>
  <c r="BD1013" i="1" s="1"/>
  <c r="AJ1043" i="1"/>
  <c r="BD1043" i="1" s="1"/>
  <c r="AJ1040" i="1"/>
  <c r="BD1040" i="1" s="1"/>
  <c r="W126" i="1" l="1"/>
  <c r="BD1241" i="1"/>
  <c r="AJ1378" i="1"/>
  <c r="BD1378" i="1"/>
  <c r="AJ1383" i="1"/>
  <c r="BD1383" i="1"/>
  <c r="AJ1387" i="1"/>
  <c r="BD1387" i="1"/>
  <c r="AJ1370" i="1"/>
  <c r="BD1370" i="1"/>
  <c r="AJ1374" i="1"/>
  <c r="BD1374" i="1"/>
  <c r="AJ1295" i="1"/>
  <c r="BD1295" i="1" s="1"/>
  <c r="A848" i="1"/>
  <c r="A880" i="1" s="1"/>
  <c r="M207" i="1"/>
  <c r="AJ1028" i="1"/>
  <c r="BD1028" i="1" s="1"/>
  <c r="AJ989" i="1"/>
  <c r="BD989" i="1" s="1"/>
  <c r="AJ986" i="1"/>
  <c r="BD986" i="1" s="1"/>
  <c r="AJ983" i="1"/>
  <c r="BD983" i="1" s="1"/>
  <c r="AJ980" i="1"/>
  <c r="BD980" i="1" s="1"/>
  <c r="A913" i="1" l="1"/>
  <c r="M209" i="1"/>
  <c r="BD995" i="1"/>
  <c r="BD1245" i="1"/>
  <c r="AB208" i="1"/>
  <c r="E76" i="5"/>
  <c r="AC738" i="1"/>
  <c r="Z738" i="1"/>
  <c r="AC734" i="1"/>
  <c r="AV734" i="1" s="1"/>
  <c r="Z734" i="1"/>
  <c r="AU734" i="1" s="1"/>
  <c r="AC693" i="1"/>
  <c r="Z693" i="1"/>
  <c r="AC689" i="1"/>
  <c r="Z689" i="1"/>
  <c r="AC685" i="1"/>
  <c r="Z685" i="1"/>
  <c r="AC681" i="1"/>
  <c r="AV681" i="1" s="1"/>
  <c r="Z681" i="1"/>
  <c r="AU681" i="1" s="1"/>
  <c r="AC677" i="1"/>
  <c r="Z677" i="1"/>
  <c r="Z664" i="1"/>
  <c r="AU664" i="1" s="1"/>
  <c r="AC664" i="1"/>
  <c r="AV664" i="1" s="1"/>
  <c r="AC660" i="1"/>
  <c r="Z660" i="1"/>
  <c r="AC656" i="1"/>
  <c r="Z656" i="1"/>
  <c r="AC641" i="1"/>
  <c r="AV641" i="1" s="1"/>
  <c r="Z641" i="1"/>
  <c r="AU641" i="1" s="1"/>
  <c r="AC637" i="1"/>
  <c r="Z637" i="1"/>
  <c r="AC633" i="1"/>
  <c r="Z633" i="1"/>
  <c r="AC629" i="1"/>
  <c r="Z629" i="1"/>
  <c r="AC625" i="1"/>
  <c r="Z625" i="1"/>
  <c r="AC621" i="1"/>
  <c r="Z621" i="1"/>
  <c r="AC617" i="1"/>
  <c r="Z617" i="1"/>
  <c r="AC613" i="1"/>
  <c r="Z613" i="1"/>
  <c r="AC609" i="1"/>
  <c r="AV609" i="1" s="1"/>
  <c r="Z609" i="1"/>
  <c r="AU609" i="1" s="1"/>
  <c r="AC605" i="1"/>
  <c r="Z605" i="1"/>
  <c r="AC572" i="1"/>
  <c r="Z572" i="1"/>
  <c r="AC568" i="1"/>
  <c r="Z568" i="1"/>
  <c r="AC551" i="1"/>
  <c r="Z551" i="1"/>
  <c r="AC547" i="1"/>
  <c r="Z547" i="1"/>
  <c r="AC543" i="1"/>
  <c r="Z543" i="1"/>
  <c r="AC459" i="1"/>
  <c r="Z459" i="1"/>
  <c r="AC455" i="1"/>
  <c r="Z455" i="1"/>
  <c r="AC451" i="1"/>
  <c r="Z451" i="1"/>
  <c r="AC447" i="1"/>
  <c r="Z447" i="1"/>
  <c r="AC443" i="1"/>
  <c r="Z443" i="1"/>
  <c r="AC439" i="1"/>
  <c r="Z439" i="1"/>
  <c r="AC435" i="1"/>
  <c r="Z435" i="1"/>
  <c r="AC431" i="1"/>
  <c r="Z431" i="1"/>
  <c r="AC427" i="1"/>
  <c r="Z427" i="1"/>
  <c r="AC410" i="1"/>
  <c r="Z410" i="1"/>
  <c r="AC402" i="1"/>
  <c r="AV402" i="1" s="1"/>
  <c r="Z402" i="1"/>
  <c r="AU402" i="1" s="1"/>
  <c r="AC398" i="1"/>
  <c r="Z398" i="1"/>
  <c r="AC394" i="1"/>
  <c r="AV394" i="1" s="1"/>
  <c r="Z394" i="1"/>
  <c r="AU394" i="1" s="1"/>
  <c r="AC390" i="1"/>
  <c r="Z390" i="1"/>
  <c r="AC386" i="1"/>
  <c r="Z386" i="1"/>
  <c r="AC382" i="1"/>
  <c r="Z382" i="1"/>
  <c r="AC378" i="1"/>
  <c r="AV378" i="1" s="1"/>
  <c r="Z378" i="1"/>
  <c r="AU378" i="1" s="1"/>
  <c r="AC374" i="1"/>
  <c r="AV374" i="1" s="1"/>
  <c r="Z374" i="1"/>
  <c r="AU374" i="1" s="1"/>
  <c r="AC370" i="1"/>
  <c r="Z370" i="1"/>
  <c r="AC366" i="1"/>
  <c r="AV366" i="1" s="1"/>
  <c r="Z366" i="1"/>
  <c r="AU366" i="1" s="1"/>
  <c r="AC362" i="1"/>
  <c r="Z362" i="1"/>
  <c r="AC358" i="1"/>
  <c r="Z358" i="1"/>
  <c r="AC354" i="1"/>
  <c r="Z354" i="1"/>
  <c r="AC350" i="1"/>
  <c r="Z350" i="1"/>
  <c r="AC346" i="1"/>
  <c r="Z346" i="1"/>
  <c r="AC342" i="1"/>
  <c r="Z342" i="1"/>
  <c r="AC338" i="1"/>
  <c r="Z338" i="1"/>
  <c r="AC334" i="1"/>
  <c r="AV334" i="1" s="1"/>
  <c r="Z334" i="1"/>
  <c r="AU334" i="1" s="1"/>
  <c r="AC330" i="1"/>
  <c r="AV330" i="1" s="1"/>
  <c r="Z330" i="1"/>
  <c r="AU330" i="1" s="1"/>
  <c r="AC326" i="1"/>
  <c r="Z326" i="1"/>
  <c r="AC322" i="1"/>
  <c r="AV322" i="1" s="1"/>
  <c r="Z322" i="1"/>
  <c r="AU322" i="1" s="1"/>
  <c r="AC318" i="1"/>
  <c r="Z318" i="1"/>
  <c r="AC314" i="1"/>
  <c r="AV314" i="1" s="1"/>
  <c r="Z314" i="1"/>
  <c r="AU314" i="1" s="1"/>
  <c r="AC301" i="1"/>
  <c r="AV301" i="1" s="1"/>
  <c r="Z301" i="1"/>
  <c r="AU301" i="1" s="1"/>
  <c r="AC297" i="1"/>
  <c r="AV297" i="1" s="1"/>
  <c r="Z297" i="1"/>
  <c r="AU297" i="1" s="1"/>
  <c r="AC293" i="1"/>
  <c r="Z293" i="1"/>
  <c r="AC282" i="1"/>
  <c r="AV282" i="1" s="1"/>
  <c r="Z282" i="1"/>
  <c r="AU282" i="1" s="1"/>
  <c r="AC278" i="1"/>
  <c r="AV278" i="1" s="1"/>
  <c r="Z278" i="1"/>
  <c r="AU278" i="1" s="1"/>
  <c r="AC274" i="1"/>
  <c r="AV274" i="1" s="1"/>
  <c r="Z274" i="1"/>
  <c r="AU274" i="1" s="1"/>
  <c r="AC270" i="1"/>
  <c r="AV270" i="1" s="1"/>
  <c r="Z270" i="1"/>
  <c r="AU270" i="1" s="1"/>
  <c r="AC266" i="1"/>
  <c r="AV266" i="1" s="1"/>
  <c r="Z266" i="1"/>
  <c r="AU266" i="1" s="1"/>
  <c r="AC262" i="1"/>
  <c r="Z262" i="1"/>
  <c r="AC258" i="1"/>
  <c r="AV258" i="1" s="1"/>
  <c r="Z258" i="1"/>
  <c r="AU258" i="1" s="1"/>
  <c r="AC254" i="1"/>
  <c r="Z254" i="1"/>
  <c r="AC250" i="1"/>
  <c r="AV250" i="1" s="1"/>
  <c r="Z250" i="1"/>
  <c r="AU250" i="1" s="1"/>
  <c r="AC246" i="1"/>
  <c r="AV246" i="1" s="1"/>
  <c r="AU246" i="1"/>
  <c r="BD1265" i="1" l="1"/>
  <c r="U72" i="6"/>
  <c r="BD1283" i="1"/>
  <c r="Q105" i="1"/>
  <c r="Q60" i="5"/>
  <c r="Q60" i="6"/>
  <c r="T123" i="1"/>
  <c r="W123" i="1"/>
  <c r="AJ851" i="1"/>
  <c r="K123" i="1"/>
  <c r="E126" i="1"/>
  <c r="AC123" i="1"/>
  <c r="H123" i="1"/>
  <c r="H126" i="1"/>
  <c r="Z123" i="1"/>
  <c r="AJ246" i="1"/>
  <c r="AJ262" i="1"/>
  <c r="AJ258" i="1"/>
  <c r="AJ274" i="1"/>
  <c r="AJ297" i="1"/>
  <c r="AJ318" i="1"/>
  <c r="AJ334" i="1"/>
  <c r="AJ350" i="1"/>
  <c r="AJ366" i="1"/>
  <c r="AJ382" i="1"/>
  <c r="AJ398" i="1"/>
  <c r="AJ431" i="1"/>
  <c r="AJ447" i="1"/>
  <c r="AJ551" i="1"/>
  <c r="AJ609" i="1"/>
  <c r="AJ625" i="1"/>
  <c r="AJ641" i="1"/>
  <c r="AJ677" i="1"/>
  <c r="AJ693" i="1"/>
  <c r="AJ278" i="1"/>
  <c r="AJ301" i="1"/>
  <c r="AJ322" i="1"/>
  <c r="AJ338" i="1"/>
  <c r="AJ354" i="1"/>
  <c r="AJ370" i="1"/>
  <c r="AJ386" i="1"/>
  <c r="AJ402" i="1"/>
  <c r="AJ435" i="1"/>
  <c r="AJ451" i="1"/>
  <c r="AJ568" i="1"/>
  <c r="AJ613" i="1"/>
  <c r="AJ629" i="1"/>
  <c r="AJ656" i="1"/>
  <c r="AJ681" i="1"/>
  <c r="AJ734" i="1"/>
  <c r="AJ250" i="1"/>
  <c r="AJ266" i="1"/>
  <c r="AJ282" i="1"/>
  <c r="AJ326" i="1"/>
  <c r="AJ342" i="1"/>
  <c r="AJ358" i="1"/>
  <c r="AJ374" i="1"/>
  <c r="AJ390" i="1"/>
  <c r="AJ410" i="1"/>
  <c r="AJ439" i="1"/>
  <c r="AJ455" i="1"/>
  <c r="AJ543" i="1"/>
  <c r="AJ572" i="1"/>
  <c r="AJ617" i="1"/>
  <c r="AJ633" i="1"/>
  <c r="AJ660" i="1"/>
  <c r="AJ685" i="1"/>
  <c r="AJ738" i="1"/>
  <c r="AJ254" i="1"/>
  <c r="AJ270" i="1"/>
  <c r="AJ293" i="1"/>
  <c r="AJ314" i="1"/>
  <c r="AJ330" i="1"/>
  <c r="AJ664" i="1"/>
  <c r="AJ346" i="1"/>
  <c r="AJ362" i="1"/>
  <c r="AJ378" i="1"/>
  <c r="AJ394" i="1"/>
  <c r="AJ427" i="1"/>
  <c r="AJ443" i="1"/>
  <c r="AJ459" i="1"/>
  <c r="AJ547" i="1"/>
  <c r="AJ605" i="1"/>
  <c r="AJ621" i="1"/>
  <c r="AJ637" i="1"/>
  <c r="AJ689" i="1"/>
  <c r="A958" i="1"/>
  <c r="M210" i="1"/>
  <c r="Z814" i="1"/>
  <c r="AJ814" i="1" s="1"/>
  <c r="Z810" i="1"/>
  <c r="AJ810" i="1" s="1"/>
  <c r="Z806" i="1"/>
  <c r="Z802" i="1"/>
  <c r="AJ802" i="1" s="1"/>
  <c r="Z798" i="1"/>
  <c r="AJ798" i="1" s="1"/>
  <c r="Z794" i="1"/>
  <c r="AJ794" i="1" s="1"/>
  <c r="Z790" i="1"/>
  <c r="AJ790" i="1" s="1"/>
  <c r="Z786" i="1"/>
  <c r="AJ786" i="1" s="1"/>
  <c r="Z775" i="1"/>
  <c r="Z771" i="1"/>
  <c r="AJ771" i="1" s="1"/>
  <c r="Z767" i="1"/>
  <c r="AJ767" i="1" s="1"/>
  <c r="Z763" i="1"/>
  <c r="AJ763" i="1" s="1"/>
  <c r="Z759" i="1"/>
  <c r="Z755" i="1"/>
  <c r="V829" i="1"/>
  <c r="V168" i="5" s="1"/>
  <c r="Z242" i="1"/>
  <c r="B123" i="1" s="1"/>
  <c r="E60" i="5" s="1"/>
  <c r="AC242" i="1"/>
  <c r="E123" i="1" s="1"/>
  <c r="AC724" i="1"/>
  <c r="AA724" i="1"/>
  <c r="AC723" i="1"/>
  <c r="AA723" i="1"/>
  <c r="AC722" i="1"/>
  <c r="AC721" i="1"/>
  <c r="AA721" i="1"/>
  <c r="AC720" i="1"/>
  <c r="AA720" i="1"/>
  <c r="AJ806" i="1" l="1"/>
  <c r="AV806" i="1"/>
  <c r="AU806" i="1"/>
  <c r="AJ759" i="1"/>
  <c r="AV759" i="1"/>
  <c r="AU759" i="1"/>
  <c r="E105" i="1"/>
  <c r="BD1287" i="1"/>
  <c r="Q63" i="6"/>
  <c r="Q63" i="5"/>
  <c r="Q108" i="1"/>
  <c r="K105" i="1"/>
  <c r="K60" i="5"/>
  <c r="K60" i="6"/>
  <c r="E60" i="6"/>
  <c r="T78" i="5" a="1"/>
  <c r="T78" i="5" s="1"/>
  <c r="AK78" i="5" s="1"/>
  <c r="Z78" i="5" a="1"/>
  <c r="Z78" i="5" s="1"/>
  <c r="AL78" i="5" s="1"/>
  <c r="AV755" i="1"/>
  <c r="AU755" i="1"/>
  <c r="AJ775" i="1"/>
  <c r="AU775" i="1"/>
  <c r="AV775" i="1"/>
  <c r="W712" i="1"/>
  <c r="W145" i="5" s="1"/>
  <c r="AV242" i="1"/>
  <c r="AZ228" i="1" s="1"/>
  <c r="Z79" i="5" s="1" a="1"/>
  <c r="Z79" i="5" s="1"/>
  <c r="AL79" i="5" s="1"/>
  <c r="AU242" i="1"/>
  <c r="AY228" i="1" s="1"/>
  <c r="T79" i="5" s="1" a="1"/>
  <c r="T79" i="5" s="1"/>
  <c r="AK79" i="5" s="1"/>
  <c r="AJ755" i="1"/>
  <c r="Q126" i="1"/>
  <c r="AJ669" i="1"/>
  <c r="AJ648" i="1"/>
  <c r="AJ595" i="1"/>
  <c r="AJ415" i="1"/>
  <c r="AJ242" i="1"/>
  <c r="A997" i="1"/>
  <c r="M211" i="1"/>
  <c r="W716" i="1"/>
  <c r="W149" i="5" s="1"/>
  <c r="AH145" i="5" l="1"/>
  <c r="BD1320" i="1"/>
  <c r="AC105" i="1"/>
  <c r="AC60" i="5"/>
  <c r="AC60" i="6"/>
  <c r="AJ745" i="1"/>
  <c r="AJ230" i="1"/>
  <c r="Z712" i="1"/>
  <c r="AC712" i="1"/>
  <c r="Z716" i="1"/>
  <c r="AC716" i="1"/>
  <c r="A1063" i="1"/>
  <c r="M212" i="1"/>
  <c r="AA719" i="1"/>
  <c r="BD1322" i="1" l="1"/>
  <c r="BD1360" i="1" s="1"/>
  <c r="BS1367" i="1"/>
  <c r="BS983" i="1"/>
  <c r="BR1228" i="1"/>
  <c r="BR1147" i="1"/>
  <c r="BR1223" i="1"/>
  <c r="BR1208" i="1"/>
  <c r="BR1342" i="1"/>
  <c r="BR895" i="1"/>
  <c r="BS1047" i="1"/>
  <c r="BS1284" i="1"/>
  <c r="BS1020" i="1"/>
  <c r="BS1285" i="1"/>
  <c r="BS1042" i="1"/>
  <c r="BS1318" i="1"/>
  <c r="BS1003" i="1"/>
  <c r="BS920" i="1"/>
  <c r="BS1304" i="1"/>
  <c r="BS1286" i="1"/>
  <c r="BS1145" i="1"/>
  <c r="BS1215" i="1"/>
  <c r="BS888" i="1"/>
  <c r="AH164" i="6" s="1"/>
  <c r="BS1021" i="1"/>
  <c r="BS935" i="1"/>
  <c r="BS1199" i="1"/>
  <c r="BS1271" i="1"/>
  <c r="BS1356" i="1"/>
  <c r="BS1131" i="1"/>
  <c r="BS1193" i="1"/>
  <c r="BS1089" i="1"/>
  <c r="BS1011" i="1"/>
  <c r="BS979" i="1"/>
  <c r="BS1013" i="1"/>
  <c r="BS1098" i="1"/>
  <c r="BS1076" i="1"/>
  <c r="BS1321" i="1"/>
  <c r="BS1311" i="1"/>
  <c r="BS912" i="1"/>
  <c r="BS1231" i="1"/>
  <c r="BS1175" i="1"/>
  <c r="BS974" i="1"/>
  <c r="BS991" i="1"/>
  <c r="BS1389" i="1"/>
  <c r="BS882" i="1"/>
  <c r="AH158" i="6" s="1"/>
  <c r="BS1237" i="1"/>
  <c r="BS1104" i="1"/>
  <c r="BS1007" i="1"/>
  <c r="BS1281" i="1"/>
  <c r="BS1378" i="1"/>
  <c r="BS1223" i="1"/>
  <c r="BS1184" i="1"/>
  <c r="BS1097" i="1"/>
  <c r="BS1018" i="1"/>
  <c r="BS1002" i="1"/>
  <c r="BS985" i="1"/>
  <c r="BS1277" i="1"/>
  <c r="BS1228" i="1"/>
  <c r="BS952" i="1"/>
  <c r="BS1263" i="1"/>
  <c r="BS1196" i="1"/>
  <c r="BS937" i="1"/>
  <c r="BS969" i="1"/>
  <c r="BS1031" i="1"/>
  <c r="BS904" i="1"/>
  <c r="BS1080" i="1"/>
  <c r="BS1146" i="1"/>
  <c r="BS924" i="1"/>
  <c r="BS1276" i="1"/>
  <c r="BS1388" i="1"/>
  <c r="BS1176" i="1"/>
  <c r="BS1164" i="1"/>
  <c r="BS1343" i="1"/>
  <c r="BS987" i="1"/>
  <c r="BS1330" i="1"/>
  <c r="BS1322" i="1"/>
  <c r="BS1370" i="1"/>
  <c r="BS896" i="1"/>
  <c r="AH172" i="6" s="1"/>
  <c r="BS1027" i="1"/>
  <c r="BS1308" i="1"/>
  <c r="BS1158" i="1"/>
  <c r="BS963" i="1"/>
  <c r="BS1162" i="1"/>
  <c r="BS1264" i="1"/>
  <c r="BS1150" i="1"/>
  <c r="BS1245" i="1"/>
  <c r="BS1127" i="1"/>
  <c r="BS1278" i="1"/>
  <c r="BS1114" i="1"/>
  <c r="BS1137" i="1"/>
  <c r="BS1000" i="1"/>
  <c r="BS914" i="1"/>
  <c r="BS1058" i="1"/>
  <c r="BS1253" i="1"/>
  <c r="BS1124" i="1"/>
  <c r="BS1033" i="1"/>
  <c r="BS940" i="1"/>
  <c r="BS1172" i="1"/>
  <c r="BS899" i="1"/>
  <c r="BS962" i="1"/>
  <c r="BS1004" i="1"/>
  <c r="BS1339" i="1"/>
  <c r="BS1362" i="1"/>
  <c r="BS1023" i="1"/>
  <c r="BS964" i="1"/>
  <c r="BS1372" i="1"/>
  <c r="BS932" i="1"/>
  <c r="BS1182" i="1"/>
  <c r="BS1346" i="1"/>
  <c r="BS1084" i="1"/>
  <c r="BS1128" i="1"/>
  <c r="BS900" i="1"/>
  <c r="BS1121" i="1"/>
  <c r="BS1296" i="1"/>
  <c r="BS1183" i="1"/>
  <c r="BS1380" i="1"/>
  <c r="BS1266" i="1"/>
  <c r="BS1112" i="1"/>
  <c r="BS994" i="1"/>
  <c r="BS1191" i="1"/>
  <c r="BS1060" i="1"/>
  <c r="BS925" i="1"/>
  <c r="BS943" i="1"/>
  <c r="BS928" i="1"/>
  <c r="BS1220" i="1"/>
  <c r="BS1247" i="1"/>
  <c r="BS1234" i="1"/>
  <c r="BS1382" i="1"/>
  <c r="BS1189" i="1"/>
  <c r="BS913" i="1"/>
  <c r="BS1275" i="1"/>
  <c r="BS1092" i="1"/>
  <c r="BS1258" i="1"/>
  <c r="BS1252" i="1"/>
  <c r="BS1325" i="1"/>
  <c r="BS879" i="1"/>
  <c r="AH157" i="6" s="1"/>
  <c r="BS950" i="1"/>
  <c r="BS1371" i="1"/>
  <c r="BS891" i="1"/>
  <c r="AH167" i="6" s="1"/>
  <c r="BS1187" i="1"/>
  <c r="BS1056" i="1"/>
  <c r="BS1086" i="1"/>
  <c r="BS1202" i="1"/>
  <c r="BS1149" i="1"/>
  <c r="BS1260" i="1"/>
  <c r="BS1161" i="1"/>
  <c r="BS927" i="1"/>
  <c r="BS954" i="1"/>
  <c r="BS1113" i="1"/>
  <c r="BS1059" i="1"/>
  <c r="BS1229" i="1"/>
  <c r="BS1376" i="1"/>
  <c r="BS993" i="1"/>
  <c r="BS1050" i="1"/>
  <c r="BS1156" i="1"/>
  <c r="BS1087" i="1"/>
  <c r="BS1008" i="1"/>
  <c r="BS919" i="1"/>
  <c r="BS989" i="1"/>
  <c r="BS923" i="1"/>
  <c r="BS1312" i="1"/>
  <c r="BS938" i="1"/>
  <c r="BS1106" i="1"/>
  <c r="BS1036" i="1"/>
  <c r="BS1085" i="1"/>
  <c r="BS1251" i="1"/>
  <c r="BS1198" i="1"/>
  <c r="BS1051" i="1"/>
  <c r="BS1064" i="1"/>
  <c r="BS892" i="1"/>
  <c r="AH168" i="6" s="1"/>
  <c r="BS1320" i="1"/>
  <c r="BS1073" i="1"/>
  <c r="BS1257" i="1"/>
  <c r="BS998" i="1"/>
  <c r="BS1239" i="1"/>
  <c r="BS1319" i="1"/>
  <c r="BS1383" i="1"/>
  <c r="BS1294" i="1"/>
  <c r="BS1111" i="1"/>
  <c r="BS959" i="1"/>
  <c r="BS1333" i="1"/>
  <c r="BS1235" i="1"/>
  <c r="BS1091" i="1"/>
  <c r="BS1341" i="1"/>
  <c r="BS1174" i="1"/>
  <c r="BS958" i="1"/>
  <c r="BS1214" i="1"/>
  <c r="BS1093" i="1"/>
  <c r="BS1226" i="1"/>
  <c r="BS1101" i="1"/>
  <c r="BS1213" i="1"/>
  <c r="BS966" i="1"/>
  <c r="BS1243" i="1"/>
  <c r="BS1200" i="1"/>
  <c r="BS1079" i="1"/>
  <c r="BS1053" i="1"/>
  <c r="BS1381" i="1"/>
  <c r="BS1387" i="1"/>
  <c r="BS1096" i="1"/>
  <c r="BS971" i="1"/>
  <c r="BS1384" i="1"/>
  <c r="BS1256" i="1"/>
  <c r="BS1040" i="1"/>
  <c r="BS1324" i="1"/>
  <c r="BS1212" i="1"/>
  <c r="BS1052" i="1"/>
  <c r="BS930" i="1"/>
  <c r="BS1327" i="1"/>
  <c r="BS1009" i="1"/>
  <c r="BS970" i="1"/>
  <c r="BS885" i="1"/>
  <c r="AH161" i="6" s="1"/>
  <c r="BS992" i="1"/>
  <c r="BS1222" i="1"/>
  <c r="BS1025" i="1"/>
  <c r="BS910" i="1"/>
  <c r="BS946" i="1"/>
  <c r="BS1279" i="1"/>
  <c r="BS1116" i="1"/>
  <c r="BR1257" i="1"/>
  <c r="BR1179" i="1"/>
  <c r="BR1368" i="1"/>
  <c r="BR959" i="1"/>
  <c r="BR1148" i="1"/>
  <c r="BR1289" i="1"/>
  <c r="BR981" i="1"/>
  <c r="BR966" i="1"/>
  <c r="BR1344" i="1"/>
  <c r="BR1249" i="1"/>
  <c r="BS1041" i="1"/>
  <c r="BS1166" i="1"/>
  <c r="BS894" i="1"/>
  <c r="AH170" i="6" s="1"/>
  <c r="BS1338" i="1"/>
  <c r="BS949" i="1"/>
  <c r="BS1366" i="1"/>
  <c r="BR1240" i="1"/>
  <c r="BR1304" i="1"/>
  <c r="BR1023" i="1"/>
  <c r="BR1212" i="1"/>
  <c r="BR1097" i="1"/>
  <c r="BR1045" i="1"/>
  <c r="BR901" i="1"/>
  <c r="BR1280" i="1"/>
  <c r="BR1188" i="1"/>
  <c r="BS1299" i="1"/>
  <c r="BS955" i="1"/>
  <c r="BS1332" i="1"/>
  <c r="BS986" i="1"/>
  <c r="BS1348" i="1"/>
  <c r="BR1115" i="1"/>
  <c r="BR894" i="1"/>
  <c r="BR1084" i="1"/>
  <c r="BR1161" i="1"/>
  <c r="BR1359" i="1"/>
  <c r="BR1305" i="1"/>
  <c r="BS1139" i="1"/>
  <c r="BS1206" i="1"/>
  <c r="BS1361" i="1"/>
  <c r="BS1170" i="1"/>
  <c r="BS1123" i="1"/>
  <c r="BS1168" i="1"/>
  <c r="BR1256" i="1"/>
  <c r="BR1384" i="1"/>
  <c r="BR975" i="1"/>
  <c r="BR1100" i="1"/>
  <c r="BR1225" i="1"/>
  <c r="BR1036" i="1"/>
  <c r="BR917" i="1"/>
  <c r="BR1295" i="1"/>
  <c r="BR1155" i="1"/>
  <c r="BR1124" i="1"/>
  <c r="BS1037" i="1"/>
  <c r="BS988" i="1"/>
  <c r="BS1309" i="1"/>
  <c r="BS1290" i="1"/>
  <c r="BS1283" i="1"/>
  <c r="BS1313" i="1"/>
  <c r="BR1320" i="1"/>
  <c r="BR911" i="1"/>
  <c r="BR1039" i="1"/>
  <c r="BR1164" i="1"/>
  <c r="BR1369" i="1"/>
  <c r="BR1286" i="1"/>
  <c r="BR1170" i="1"/>
  <c r="BR1091" i="1"/>
  <c r="BR935" i="1"/>
  <c r="BS1305" i="1"/>
  <c r="BS1303" i="1"/>
  <c r="BS921" i="1"/>
  <c r="BS1083" i="1"/>
  <c r="BS1165" i="1"/>
  <c r="BS1246" i="1"/>
  <c r="BS1292" i="1"/>
  <c r="BR1298" i="1"/>
  <c r="BR1291" i="1"/>
  <c r="BR1268" i="1"/>
  <c r="BR1245" i="1"/>
  <c r="BR1222" i="1"/>
  <c r="BR1106" i="1"/>
  <c r="BR1030" i="1"/>
  <c r="BR999" i="1"/>
  <c r="BS1117" i="1"/>
  <c r="BS1034" i="1"/>
  <c r="BS1155" i="1"/>
  <c r="BS1219" i="1"/>
  <c r="BS1267" i="1"/>
  <c r="BS1298" i="1"/>
  <c r="BS1005" i="1"/>
  <c r="BS1045" i="1"/>
  <c r="BS1233" i="1"/>
  <c r="BS1122" i="1"/>
  <c r="BR1041" i="1"/>
  <c r="BR1018" i="1"/>
  <c r="BR995" i="1"/>
  <c r="BR1381" i="1"/>
  <c r="BR972" i="1"/>
  <c r="BR1350" i="1"/>
  <c r="BR1231" i="1"/>
  <c r="BR1057" i="1"/>
  <c r="BR899" i="1"/>
  <c r="BR893" i="1"/>
  <c r="BR1281" i="1"/>
  <c r="BR1258" i="1"/>
  <c r="Z149" i="5"/>
  <c r="AC145" i="5"/>
  <c r="Z145" i="5"/>
  <c r="AC149" i="5"/>
  <c r="N126" i="1"/>
  <c r="K126" i="1"/>
  <c r="AJ712" i="1"/>
  <c r="AJ716" i="1"/>
  <c r="A1135" i="1"/>
  <c r="M213" i="1"/>
  <c r="K587" i="1"/>
  <c r="K588" i="1"/>
  <c r="N588" i="1" s="1"/>
  <c r="K589" i="1"/>
  <c r="K590" i="1"/>
  <c r="Z588" i="1"/>
  <c r="AC588" i="1" s="1"/>
  <c r="Z589" i="1"/>
  <c r="AC589" i="1" s="1"/>
  <c r="AK587" i="1"/>
  <c r="AL587" i="1"/>
  <c r="Z587" i="1" s="1"/>
  <c r="AC587" i="1" s="1"/>
  <c r="AK588" i="1"/>
  <c r="AL588" i="1"/>
  <c r="AK589" i="1"/>
  <c r="AL589" i="1"/>
  <c r="AK590" i="1"/>
  <c r="AL590" i="1"/>
  <c r="Z590" i="1" s="1"/>
  <c r="AC590" i="1" s="1"/>
  <c r="AL586" i="1"/>
  <c r="Z586" i="1" s="1"/>
  <c r="AC586" i="1" s="1"/>
  <c r="AK586" i="1"/>
  <c r="K586" i="1" s="1"/>
  <c r="BS1262" i="1" l="1"/>
  <c r="BR991" i="1"/>
  <c r="BS1326" i="1"/>
  <c r="BS1265" i="1"/>
  <c r="BR1312" i="1"/>
  <c r="BS1310" i="1"/>
  <c r="BR1028" i="1"/>
  <c r="BS1340" i="1"/>
  <c r="BR1182" i="1"/>
  <c r="BR979" i="1"/>
  <c r="BR958" i="1"/>
  <c r="BR950" i="1"/>
  <c r="BR1029" i="1"/>
  <c r="BR939" i="1"/>
  <c r="BR1297" i="1"/>
  <c r="BR1365" i="1"/>
  <c r="BS887" i="1"/>
  <c r="AH163" i="6" s="1"/>
  <c r="BR923" i="1"/>
  <c r="BR1250" i="1"/>
  <c r="BR943" i="1"/>
  <c r="BR1060" i="1"/>
  <c r="BR1101" i="1"/>
  <c r="BR1027" i="1"/>
  <c r="BS956" i="1"/>
  <c r="BS1192" i="1"/>
  <c r="BS1204" i="1"/>
  <c r="BR1017" i="1"/>
  <c r="BR1076" i="1"/>
  <c r="BR1026" i="1"/>
  <c r="BS1201" i="1"/>
  <c r="BR1105" i="1"/>
  <c r="BR1205" i="1"/>
  <c r="BR947" i="1"/>
  <c r="BR1134" i="1"/>
  <c r="BR1012" i="1"/>
  <c r="BR1062" i="1"/>
  <c r="BR1157" i="1"/>
  <c r="BR1337" i="1"/>
  <c r="BS1280" i="1"/>
  <c r="BR931" i="1"/>
  <c r="BS1195" i="1"/>
  <c r="BR1145" i="1"/>
  <c r="BR1013" i="1"/>
  <c r="BS869" i="1"/>
  <c r="AH156" i="6" s="1"/>
  <c r="BS868" i="1"/>
  <c r="AH155" i="6" s="1"/>
  <c r="BR1051" i="1"/>
  <c r="BR1085" i="1"/>
  <c r="BR1357" i="1"/>
  <c r="BR1276" i="1"/>
  <c r="BS867" i="1"/>
  <c r="AH154" i="6" s="1"/>
  <c r="BR867" i="1"/>
  <c r="BR1067" i="1"/>
  <c r="BS1067" i="1"/>
  <c r="BS908" i="1"/>
  <c r="BS1068" i="1"/>
  <c r="BR1068" i="1"/>
  <c r="BR905" i="1"/>
  <c r="BR1374" i="1"/>
  <c r="BR1311" i="1"/>
  <c r="BS1077" i="1"/>
  <c r="BS944" i="1"/>
  <c r="BS1055" i="1"/>
  <c r="BR868" i="1"/>
  <c r="BR869" i="1"/>
  <c r="BS875" i="1"/>
  <c r="BR870" i="1"/>
  <c r="BR1095" i="1"/>
  <c r="BS1152" i="1"/>
  <c r="BS870" i="1"/>
  <c r="BS1069" i="1"/>
  <c r="BR875" i="1"/>
  <c r="BS871" i="1"/>
  <c r="BR922" i="1"/>
  <c r="BR1118" i="1"/>
  <c r="BR1299" i="1"/>
  <c r="BS1300" i="1"/>
  <c r="BR1269" i="1"/>
  <c r="BR1296" i="1"/>
  <c r="BR998" i="1"/>
  <c r="BR1154" i="1"/>
  <c r="BR1380" i="1"/>
  <c r="BR1341" i="1"/>
  <c r="BR1058" i="1"/>
  <c r="BS1094" i="1"/>
  <c r="BR1001" i="1"/>
  <c r="BR1375" i="1"/>
  <c r="BR1074" i="1"/>
  <c r="BR1209" i="1"/>
  <c r="BR1293" i="1"/>
  <c r="BR1024" i="1"/>
  <c r="BR970" i="1"/>
  <c r="BS977" i="1"/>
  <c r="BS1386" i="1"/>
  <c r="BR929" i="1"/>
  <c r="BS1390" i="1"/>
  <c r="BS1010" i="1"/>
  <c r="BR1102" i="1"/>
  <c r="BR1383" i="1"/>
  <c r="BR1021" i="1"/>
  <c r="BR946" i="1"/>
  <c r="BR1372" i="1"/>
  <c r="BS1317" i="1"/>
  <c r="BS1151" i="1"/>
  <c r="BR1388" i="1"/>
  <c r="BR1285" i="1"/>
  <c r="BR1141" i="1"/>
  <c r="BR962" i="1"/>
  <c r="BS886" i="1"/>
  <c r="AH162" i="6" s="1"/>
  <c r="BR1114" i="1"/>
  <c r="BR1126" i="1"/>
  <c r="BR1321" i="1"/>
  <c r="BR919" i="1"/>
  <c r="BR1086" i="1"/>
  <c r="BS1171" i="1"/>
  <c r="BS1178" i="1"/>
  <c r="BR1140" i="1"/>
  <c r="BR1376" i="1"/>
  <c r="BR1014" i="1"/>
  <c r="BR1002" i="1"/>
  <c r="BR963" i="1"/>
  <c r="BR1189" i="1"/>
  <c r="BS1154" i="1"/>
  <c r="BS1038" i="1"/>
  <c r="BR1089" i="1"/>
  <c r="BR1116" i="1"/>
  <c r="BR1278" i="1"/>
  <c r="BS1351" i="1"/>
  <c r="BS1250" i="1"/>
  <c r="BS1063" i="1"/>
  <c r="BS1071" i="1"/>
  <c r="BS939" i="1"/>
  <c r="BS973" i="1"/>
  <c r="BS1062" i="1"/>
  <c r="BS1024" i="1"/>
  <c r="BS934" i="1"/>
  <c r="BS1190" i="1"/>
  <c r="BS1177" i="1"/>
  <c r="BS1208" i="1"/>
  <c r="BS889" i="1"/>
  <c r="AH165" i="6" s="1"/>
  <c r="BS1194" i="1"/>
  <c r="BS1355" i="1"/>
  <c r="BS883" i="1"/>
  <c r="AH159" i="6" s="1"/>
  <c r="BS1337" i="1"/>
  <c r="BS1120" i="1"/>
  <c r="BS995" i="1"/>
  <c r="BS1218" i="1"/>
  <c r="BS881" i="1"/>
  <c r="BS874" i="1"/>
  <c r="BR872" i="1"/>
  <c r="BR1259" i="1"/>
  <c r="BS1110" i="1"/>
  <c r="BS1048" i="1"/>
  <c r="BR1294" i="1"/>
  <c r="BR1273" i="1"/>
  <c r="BR967" i="1"/>
  <c r="BR1139" i="1"/>
  <c r="BR1361" i="1"/>
  <c r="BR1364" i="1"/>
  <c r="BR1192" i="1"/>
  <c r="BS1102" i="1"/>
  <c r="BR1389" i="1"/>
  <c r="BR1360" i="1"/>
  <c r="BR1056" i="1"/>
  <c r="BR1316" i="1"/>
  <c r="BR1277" i="1"/>
  <c r="BR993" i="1"/>
  <c r="BS1153" i="1"/>
  <c r="BS1028" i="1"/>
  <c r="BS1159" i="1"/>
  <c r="BS905" i="1"/>
  <c r="BR1373" i="1"/>
  <c r="BR988" i="1"/>
  <c r="BR1313" i="1"/>
  <c r="BR1195" i="1"/>
  <c r="BR969" i="1"/>
  <c r="BR1390" i="1"/>
  <c r="BS1167" i="1"/>
  <c r="BR1050" i="1"/>
  <c r="BS884" i="1"/>
  <c r="AH160" i="6" s="1"/>
  <c r="BR879" i="1"/>
  <c r="B157" i="6" s="1"/>
  <c r="BR1308" i="1"/>
  <c r="BS1163" i="1"/>
  <c r="BR985" i="1"/>
  <c r="BS1207" i="1"/>
  <c r="BR1099" i="1"/>
  <c r="BR996" i="1"/>
  <c r="BR1167" i="1"/>
  <c r="BR1301" i="1"/>
  <c r="BR1093" i="1"/>
  <c r="BR1070" i="1"/>
  <c r="BR1377" i="1"/>
  <c r="BS1331" i="1"/>
  <c r="BR1379" i="1"/>
  <c r="BR1345" i="1"/>
  <c r="BR983" i="1"/>
  <c r="BR1025" i="1"/>
  <c r="BR986" i="1"/>
  <c r="BS1126" i="1"/>
  <c r="BS1287" i="1"/>
  <c r="BR927" i="1"/>
  <c r="BR1098" i="1"/>
  <c r="BS1301" i="1"/>
  <c r="BR1287" i="1"/>
  <c r="BS911" i="1"/>
  <c r="BS1157" i="1"/>
  <c r="BS997" i="1"/>
  <c r="BS953" i="1"/>
  <c r="BS1030" i="1"/>
  <c r="BS1224" i="1"/>
  <c r="BS1227" i="1"/>
  <c r="BS967" i="1"/>
  <c r="BS1100" i="1"/>
  <c r="BS1242" i="1"/>
  <c r="BS1269" i="1"/>
  <c r="BS1109" i="1"/>
  <c r="BS990" i="1"/>
  <c r="BS1306" i="1"/>
  <c r="BS1029" i="1"/>
  <c r="BS1244" i="1"/>
  <c r="BS965" i="1"/>
  <c r="BS1107" i="1"/>
  <c r="BS893" i="1"/>
  <c r="AH169" i="6" s="1"/>
  <c r="B169" i="6" s="1"/>
  <c r="BS960" i="1"/>
  <c r="BS1015" i="1"/>
  <c r="BS1140" i="1"/>
  <c r="BS907" i="1"/>
  <c r="BR880" i="1"/>
  <c r="BR877" i="1"/>
  <c r="BR873" i="1"/>
  <c r="BR945" i="1"/>
  <c r="BS916" i="1"/>
  <c r="BR1303" i="1"/>
  <c r="BR1356" i="1"/>
  <c r="BR1131" i="1"/>
  <c r="BR1108" i="1"/>
  <c r="BR896" i="1"/>
  <c r="B172" i="6" s="1"/>
  <c r="BR1387" i="1"/>
  <c r="BR1215" i="1"/>
  <c r="BR1366" i="1"/>
  <c r="BR926" i="1"/>
  <c r="BR1031" i="1"/>
  <c r="BR1203" i="1"/>
  <c r="BR1339" i="1"/>
  <c r="BR1300" i="1"/>
  <c r="BR1000" i="1"/>
  <c r="BS1358" i="1"/>
  <c r="BR978" i="1"/>
  <c r="BR1061" i="1"/>
  <c r="BS1217" i="1"/>
  <c r="BR968" i="1"/>
  <c r="BR997" i="1"/>
  <c r="BR1193" i="1"/>
  <c r="BR1349" i="1"/>
  <c r="BS941" i="1"/>
  <c r="BR888" i="1"/>
  <c r="B164" i="6" s="1"/>
  <c r="BR1348" i="1"/>
  <c r="BS1205" i="1"/>
  <c r="BS1147" i="1"/>
  <c r="BR904" i="1"/>
  <c r="BR1331" i="1"/>
  <c r="BR1261" i="1"/>
  <c r="BR976" i="1"/>
  <c r="BS1248" i="1"/>
  <c r="BR1065" i="1"/>
  <c r="BR1005" i="1"/>
  <c r="BR1137" i="1"/>
  <c r="BR1324" i="1"/>
  <c r="BR1221" i="1"/>
  <c r="BR1077" i="1"/>
  <c r="BR897" i="1"/>
  <c r="BS1078" i="1"/>
  <c r="BR1054" i="1"/>
  <c r="BR890" i="1"/>
  <c r="BR1237" i="1"/>
  <c r="BR1032" i="1"/>
  <c r="BR1009" i="1"/>
  <c r="BR1340" i="1"/>
  <c r="BS1014" i="1"/>
  <c r="BS897" i="1"/>
  <c r="AH173" i="6" s="1"/>
  <c r="B173" i="6" s="1"/>
  <c r="BR1083" i="1"/>
  <c r="BR955" i="1"/>
  <c r="BR1272" i="1"/>
  <c r="BS917" i="1"/>
  <c r="BS1032" i="1"/>
  <c r="BS1209" i="1"/>
  <c r="BS1197" i="1"/>
  <c r="BS1373" i="1"/>
  <c r="BS1160" i="1"/>
  <c r="BS1012" i="1"/>
  <c r="BS1259" i="1"/>
  <c r="BS1216" i="1"/>
  <c r="BS1230" i="1"/>
  <c r="BS1006" i="1"/>
  <c r="BS1347" i="1"/>
  <c r="BS1039" i="1"/>
  <c r="BS1061" i="1"/>
  <c r="BS1293" i="1"/>
  <c r="BS915" i="1"/>
  <c r="BS951" i="1"/>
  <c r="BS1099" i="1"/>
  <c r="BS1249" i="1"/>
  <c r="BS1211" i="1"/>
  <c r="BS906" i="1"/>
  <c r="BS1241" i="1"/>
  <c r="BS948" i="1"/>
  <c r="BR907" i="1"/>
  <c r="BR881" i="1"/>
  <c r="BR876" i="1"/>
  <c r="BS878" i="1"/>
  <c r="BS1144" i="1"/>
  <c r="BR1306" i="1"/>
  <c r="BS1297" i="1"/>
  <c r="BR1288" i="1"/>
  <c r="BR1185" i="1"/>
  <c r="BR1333" i="1"/>
  <c r="BR1112" i="1"/>
  <c r="BS1255" i="1"/>
  <c r="BS1354" i="1"/>
  <c r="BR1235" i="1"/>
  <c r="BS1289" i="1"/>
  <c r="BR1367" i="1"/>
  <c r="BR1080" i="1"/>
  <c r="BR1197" i="1"/>
  <c r="BR1172" i="1"/>
  <c r="BR1346" i="1"/>
  <c r="BR1323" i="1"/>
  <c r="BR1128" i="1"/>
  <c r="BS1240" i="1"/>
  <c r="BR1266" i="1"/>
  <c r="BR1087" i="1"/>
  <c r="BS1001" i="1"/>
  <c r="BR1059" i="1"/>
  <c r="BR982" i="1"/>
  <c r="BR1202" i="1"/>
  <c r="BR1334" i="1"/>
  <c r="BR1168" i="1"/>
  <c r="BS1363" i="1"/>
  <c r="BR1371" i="1"/>
  <c r="BS1282" i="1"/>
  <c r="BS1043" i="1"/>
  <c r="BS1017" i="1"/>
  <c r="BR1338" i="1"/>
  <c r="BR1284" i="1"/>
  <c r="BS975" i="1"/>
  <c r="BS1374" i="1"/>
  <c r="BR1079" i="1"/>
  <c r="BS1385" i="1"/>
  <c r="BR1146" i="1"/>
  <c r="BR1347" i="1"/>
  <c r="BR1244" i="1"/>
  <c r="BR1066" i="1"/>
  <c r="BR921" i="1"/>
  <c r="BS1344" i="1"/>
  <c r="BR1063" i="1"/>
  <c r="BR1201" i="1"/>
  <c r="BR1260" i="1"/>
  <c r="BR1160" i="1"/>
  <c r="BR1016" i="1"/>
  <c r="BR1363" i="1"/>
  <c r="BS945" i="1"/>
  <c r="BR1251" i="1"/>
  <c r="BR1049" i="1"/>
  <c r="BR1241" i="1"/>
  <c r="BS1295" i="1"/>
  <c r="BS1134" i="1"/>
  <c r="BS1186" i="1"/>
  <c r="BS1136" i="1"/>
  <c r="BS1261" i="1"/>
  <c r="BS942" i="1"/>
  <c r="BS918" i="1"/>
  <c r="BS1141" i="1"/>
  <c r="BS1108" i="1"/>
  <c r="BS1238" i="1"/>
  <c r="BS1142" i="1"/>
  <c r="BS1254" i="1"/>
  <c r="BS1375" i="1"/>
  <c r="BS895" i="1"/>
  <c r="AH171" i="6" s="1"/>
  <c r="BS1345" i="1"/>
  <c r="BS1368" i="1"/>
  <c r="BS1377" i="1"/>
  <c r="BS1138" i="1"/>
  <c r="BS1148" i="1"/>
  <c r="BS1105" i="1"/>
  <c r="BS1143" i="1"/>
  <c r="BS1181" i="1"/>
  <c r="BS1026" i="1"/>
  <c r="BS1185" i="1"/>
  <c r="BS902" i="1"/>
  <c r="BS996" i="1"/>
  <c r="BS909" i="1"/>
  <c r="BS872" i="1"/>
  <c r="BS873" i="1"/>
  <c r="BR878" i="1"/>
  <c r="BS1359" i="1"/>
  <c r="BS1180" i="1"/>
  <c r="BS1179" i="1"/>
  <c r="BS1066" i="1"/>
  <c r="BR1194" i="1"/>
  <c r="BR1326" i="1"/>
  <c r="BR1135" i="1"/>
  <c r="BR1035" i="1"/>
  <c r="BS1307" i="1"/>
  <c r="BR1242" i="1"/>
  <c r="BS981" i="1"/>
  <c r="BR1352" i="1"/>
  <c r="BR1246" i="1"/>
  <c r="BR1385" i="1"/>
  <c r="BS929" i="1"/>
  <c r="BR1330" i="1"/>
  <c r="BR1151" i="1"/>
  <c r="BS982" i="1"/>
  <c r="BS1350" i="1"/>
  <c r="BR1110" i="1"/>
  <c r="BS1129" i="1"/>
  <c r="BR980" i="1"/>
  <c r="BR951" i="1"/>
  <c r="BR1187" i="1"/>
  <c r="BR1343" i="1"/>
  <c r="BR1191" i="1"/>
  <c r="BR1152" i="1"/>
  <c r="BR1378" i="1"/>
  <c r="BS1070" i="1"/>
  <c r="BS1130" i="1"/>
  <c r="BR1104" i="1"/>
  <c r="BS898" i="1"/>
  <c r="BR1307" i="1"/>
  <c r="BS999" i="1"/>
  <c r="BS1302" i="1"/>
  <c r="BR1113" i="1"/>
  <c r="BR1325" i="1"/>
  <c r="BR977" i="1"/>
  <c r="BR1354" i="1"/>
  <c r="BR1267" i="1"/>
  <c r="BR1200" i="1"/>
  <c r="BS1203" i="1"/>
  <c r="BS1334" i="1"/>
  <c r="BR1173" i="1"/>
  <c r="BR1210" i="1"/>
  <c r="BR1283" i="1"/>
  <c r="BR1183" i="1"/>
  <c r="BR1008" i="1"/>
  <c r="BR1370" i="1"/>
  <c r="BR953" i="1"/>
  <c r="BR1253" i="1"/>
  <c r="BS877" i="1"/>
  <c r="BS1125" i="1"/>
  <c r="BS1353" i="1"/>
  <c r="BR1309" i="1"/>
  <c r="BR1166" i="1"/>
  <c r="BR1335" i="1"/>
  <c r="BR1158" i="1"/>
  <c r="BR1052" i="1"/>
  <c r="BR1011" i="1"/>
  <c r="BS1115" i="1"/>
  <c r="BS1081" i="1"/>
  <c r="BR1109" i="1"/>
  <c r="BR1255" i="1"/>
  <c r="BR892" i="1"/>
  <c r="B168" i="6" s="1"/>
  <c r="BR1071" i="1"/>
  <c r="BR971" i="1"/>
  <c r="BR1174" i="1"/>
  <c r="BS1291" i="1"/>
  <c r="BS1352" i="1"/>
  <c r="BR1117" i="1"/>
  <c r="BS1360" i="1"/>
  <c r="BR989" i="1"/>
  <c r="BR1133" i="1"/>
  <c r="BR1156" i="1"/>
  <c r="BR1328" i="1"/>
  <c r="BR1214" i="1"/>
  <c r="BR1175" i="1"/>
  <c r="BS931" i="1"/>
  <c r="BS1095" i="1"/>
  <c r="BR964" i="1"/>
  <c r="BR1127" i="1"/>
  <c r="BR1088" i="1"/>
  <c r="BR1314" i="1"/>
  <c r="BS1357" i="1"/>
  <c r="BR973" i="1"/>
  <c r="BR1122" i="1"/>
  <c r="BR1318" i="1"/>
  <c r="BR956" i="1"/>
  <c r="BS1169" i="1"/>
  <c r="BR1274" i="1"/>
  <c r="BR1220" i="1"/>
  <c r="BS1232" i="1"/>
  <c r="BS926" i="1"/>
  <c r="BR1329" i="1"/>
  <c r="BR1227" i="1"/>
  <c r="BR1290" i="1"/>
  <c r="BR1206" i="1"/>
  <c r="BR1136" i="1"/>
  <c r="BS1268" i="1"/>
  <c r="BS1270" i="1"/>
  <c r="BR1037" i="1"/>
  <c r="BR1153" i="1"/>
  <c r="BR1211" i="1"/>
  <c r="BR1351" i="1"/>
  <c r="BS1054" i="1"/>
  <c r="BS1336" i="1"/>
  <c r="BS1335" i="1"/>
  <c r="BS1133" i="1"/>
  <c r="BS1132" i="1"/>
  <c r="BS1082" i="1"/>
  <c r="BS1135" i="1"/>
  <c r="BS1274" i="1"/>
  <c r="BS1065" i="1"/>
  <c r="BS1210" i="1"/>
  <c r="BS1342" i="1"/>
  <c r="BS984" i="1"/>
  <c r="BS936" i="1"/>
  <c r="BS980" i="1"/>
  <c r="BS1221" i="1"/>
  <c r="BR909" i="1"/>
  <c r="BS876" i="1"/>
  <c r="BR871" i="1"/>
  <c r="BR874" i="1"/>
  <c r="BR1072" i="1"/>
  <c r="BR1125" i="1"/>
  <c r="BS1019" i="1"/>
  <c r="BR936" i="1"/>
  <c r="BR1302" i="1"/>
  <c r="BR1004" i="1"/>
  <c r="BR1207" i="1"/>
  <c r="BR1165" i="1"/>
  <c r="BR1078" i="1"/>
  <c r="BR1034" i="1"/>
  <c r="BS1057" i="1"/>
  <c r="BS1272" i="1"/>
  <c r="BR1358" i="1"/>
  <c r="BR889" i="1"/>
  <c r="BR942" i="1"/>
  <c r="BR1094" i="1"/>
  <c r="BR994" i="1"/>
  <c r="BS1074" i="1"/>
  <c r="BR1181" i="1"/>
  <c r="BS1103" i="1"/>
  <c r="BR882" i="1"/>
  <c r="B158" i="6" s="1"/>
  <c r="BS1119" i="1"/>
  <c r="BS968" i="1"/>
  <c r="BR974" i="1"/>
  <c r="BR1382" i="1"/>
  <c r="BR1190" i="1"/>
  <c r="BR883" i="1"/>
  <c r="BR1218" i="1"/>
  <c r="BR1198" i="1"/>
  <c r="BR1003" i="1"/>
  <c r="BS1075" i="1"/>
  <c r="BR1265" i="1"/>
  <c r="BR1150" i="1"/>
  <c r="BR1111" i="1"/>
  <c r="BS1225" i="1"/>
  <c r="BS972" i="1"/>
  <c r="BR1042" i="1"/>
  <c r="BR1107" i="1"/>
  <c r="BR1327" i="1"/>
  <c r="BR965" i="1"/>
  <c r="BR1043" i="1"/>
  <c r="BS1046" i="1"/>
  <c r="BR1243" i="1"/>
  <c r="BS1323" i="1"/>
  <c r="BS933" i="1"/>
  <c r="BR884" i="1"/>
  <c r="BR1020" i="1"/>
  <c r="BS1314" i="1"/>
  <c r="BR1213" i="1"/>
  <c r="BR1159" i="1"/>
  <c r="BS1044" i="1"/>
  <c r="BS978" i="1"/>
  <c r="BR1022" i="1"/>
  <c r="BR1162" i="1"/>
  <c r="BR1180" i="1"/>
  <c r="BR1336" i="1"/>
  <c r="BS1072" i="1"/>
  <c r="BS901" i="1"/>
  <c r="BS1328" i="1"/>
  <c r="BS1090" i="1"/>
  <c r="BS1288" i="1"/>
  <c r="BS957" i="1"/>
  <c r="BS1188" i="1"/>
  <c r="BS1365" i="1"/>
  <c r="BS947" i="1"/>
  <c r="BS1379" i="1"/>
  <c r="BS1315" i="1"/>
  <c r="BS1369" i="1"/>
  <c r="BS1118" i="1"/>
  <c r="BS1035" i="1"/>
  <c r="BS1236" i="1"/>
  <c r="BS1016" i="1"/>
  <c r="BS1364" i="1"/>
  <c r="BS1349" i="1"/>
  <c r="BS922" i="1"/>
  <c r="BS1329" i="1"/>
  <c r="BS1173" i="1"/>
  <c r="BS1088" i="1"/>
  <c r="BS1022" i="1"/>
  <c r="BS961" i="1"/>
  <c r="BR908" i="1"/>
  <c r="BS880" i="1"/>
  <c r="BS903" i="1"/>
  <c r="BS1049" i="1"/>
  <c r="BS1316" i="1"/>
  <c r="BR1176" i="1"/>
  <c r="BR900" i="1"/>
  <c r="BR1271" i="1"/>
  <c r="BR937" i="1"/>
  <c r="BR1263" i="1"/>
  <c r="BR913" i="1"/>
  <c r="BR1317" i="1"/>
  <c r="BR1171" i="1"/>
  <c r="BR1177" i="1"/>
  <c r="BR1132" i="1"/>
  <c r="BR1178" i="1"/>
  <c r="BR1292" i="1"/>
  <c r="BR952" i="1"/>
  <c r="BR1064" i="1"/>
  <c r="BR1238" i="1"/>
  <c r="BR1069" i="1"/>
  <c r="BR1149" i="1"/>
  <c r="BR1282" i="1"/>
  <c r="BR1040" i="1"/>
  <c r="BR1233" i="1"/>
  <c r="BR1270" i="1"/>
  <c r="BR1082" i="1"/>
  <c r="BR1006" i="1"/>
  <c r="BR1138" i="1"/>
  <c r="BR990" i="1"/>
  <c r="BR1103" i="1"/>
  <c r="BR1046" i="1"/>
  <c r="BR1007" i="1"/>
  <c r="BR1315" i="1"/>
  <c r="BR944" i="1"/>
  <c r="BR987" i="1"/>
  <c r="BR932" i="1"/>
  <c r="BR1142" i="1"/>
  <c r="BR961" i="1"/>
  <c r="BR1226" i="1"/>
  <c r="BR1047" i="1"/>
  <c r="BR1081" i="1"/>
  <c r="BR957" i="1"/>
  <c r="BR1217" i="1"/>
  <c r="BR949" i="1"/>
  <c r="BR1319" i="1"/>
  <c r="BR1386" i="1"/>
  <c r="BR918" i="1"/>
  <c r="BR924" i="1"/>
  <c r="BR1353" i="1"/>
  <c r="BR925" i="1"/>
  <c r="BR1322" i="1"/>
  <c r="BR920" i="1"/>
  <c r="BR1163" i="1"/>
  <c r="BR992" i="1"/>
  <c r="BR934" i="1"/>
  <c r="BR1239" i="1"/>
  <c r="BR930" i="1"/>
  <c r="BR1275" i="1"/>
  <c r="BR1033" i="1"/>
  <c r="BR1264" i="1"/>
  <c r="BR891" i="1"/>
  <c r="B167" i="6" s="1"/>
  <c r="BR1262" i="1"/>
  <c r="BR1092" i="1"/>
  <c r="BR1254" i="1"/>
  <c r="BR1130" i="1"/>
  <c r="BS976" i="1"/>
  <c r="BR1247" i="1"/>
  <c r="BR1053" i="1"/>
  <c r="BR1224" i="1"/>
  <c r="BR1230" i="1"/>
  <c r="BR1048" i="1"/>
  <c r="BR912" i="1"/>
  <c r="BR1169" i="1"/>
  <c r="BR1090" i="1"/>
  <c r="BR1232" i="1"/>
  <c r="BR1236" i="1"/>
  <c r="BR1119" i="1"/>
  <c r="BR938" i="1"/>
  <c r="BR1219" i="1"/>
  <c r="BR1075" i="1"/>
  <c r="BR1184" i="1"/>
  <c r="BR1073" i="1"/>
  <c r="BR902" i="1"/>
  <c r="BR1129" i="1"/>
  <c r="BR941" i="1"/>
  <c r="BR1204" i="1"/>
  <c r="BR1186" i="1"/>
  <c r="BR1332" i="1"/>
  <c r="BR903" i="1"/>
  <c r="BR1196" i="1"/>
  <c r="BR898" i="1"/>
  <c r="BR906" i="1"/>
  <c r="BR1252" i="1"/>
  <c r="BR1010" i="1"/>
  <c r="BR885" i="1"/>
  <c r="B161" i="6" s="1"/>
  <c r="BR954" i="1"/>
  <c r="BR948" i="1"/>
  <c r="BR1248" i="1"/>
  <c r="BR940" i="1"/>
  <c r="BR1310" i="1"/>
  <c r="BR1015" i="1"/>
  <c r="BR1055" i="1"/>
  <c r="BR1355" i="1"/>
  <c r="BR1038" i="1"/>
  <c r="BR1044" i="1"/>
  <c r="BR984" i="1"/>
  <c r="BR887" i="1"/>
  <c r="B163" i="6" s="1"/>
  <c r="BR1229" i="1"/>
  <c r="BR1143" i="1"/>
  <c r="BR928" i="1"/>
  <c r="BR1216" i="1"/>
  <c r="BR1096" i="1"/>
  <c r="BR915" i="1"/>
  <c r="BR1199" i="1"/>
  <c r="BR1279" i="1"/>
  <c r="BR1234" i="1"/>
  <c r="BR1144" i="1"/>
  <c r="BR1123" i="1"/>
  <c r="BR1120" i="1"/>
  <c r="BR1121" i="1"/>
  <c r="BR886" i="1"/>
  <c r="BR933" i="1"/>
  <c r="BR1362" i="1"/>
  <c r="BR910" i="1"/>
  <c r="BR916" i="1"/>
  <c r="BR960" i="1"/>
  <c r="BS890" i="1"/>
  <c r="AH166" i="6" s="1"/>
  <c r="BS1273" i="1"/>
  <c r="BR914" i="1"/>
  <c r="BR1019" i="1"/>
  <c r="K225" i="5"/>
  <c r="N589" i="1"/>
  <c r="K223" i="5"/>
  <c r="N587" i="1"/>
  <c r="K226" i="5"/>
  <c r="N590" i="1"/>
  <c r="K222" i="5"/>
  <c r="N586" i="1"/>
  <c r="N222" i="5" s="1"/>
  <c r="B171" i="6"/>
  <c r="W105" i="1"/>
  <c r="B170" i="6"/>
  <c r="W60" i="6"/>
  <c r="W60" i="5"/>
  <c r="Z222" i="5"/>
  <c r="K224" i="5"/>
  <c r="Z225" i="5"/>
  <c r="Z224" i="5"/>
  <c r="Z223" i="5"/>
  <c r="Z226" i="5"/>
  <c r="AJ700" i="1"/>
  <c r="A1207" i="1"/>
  <c r="A1243" i="1" s="1"/>
  <c r="M214" i="1"/>
  <c r="W583" i="1"/>
  <c r="B156" i="6" l="1"/>
  <c r="B154" i="6"/>
  <c r="AI108" i="6" s="1"/>
  <c r="B108" i="6" s="1"/>
  <c r="B155" i="6"/>
  <c r="B159" i="6"/>
  <c r="B165" i="6"/>
  <c r="B166" i="6"/>
  <c r="B160" i="6"/>
  <c r="AI103" i="6" s="1"/>
  <c r="B103" i="6" s="1"/>
  <c r="B162" i="6"/>
  <c r="W219" i="5"/>
  <c r="Z583" i="1"/>
  <c r="AU583" i="1" s="1"/>
  <c r="AC583" i="1"/>
  <c r="AC224" i="5"/>
  <c r="AC225" i="5"/>
  <c r="AC222" i="5"/>
  <c r="AC226" i="5"/>
  <c r="N224" i="5"/>
  <c r="AC223" i="5"/>
  <c r="A1285" i="1"/>
  <c r="M216" i="1"/>
  <c r="N225" i="5"/>
  <c r="N226" i="5"/>
  <c r="N223" i="5"/>
  <c r="AV583" i="1"/>
  <c r="AT583" i="1"/>
  <c r="AS583" i="1"/>
  <c r="AR583" i="1" s="1"/>
  <c r="M215" i="1"/>
  <c r="AI113" i="6" l="1"/>
  <c r="B113" i="6" s="1"/>
  <c r="AI82" i="6"/>
  <c r="B82" i="6" s="1"/>
  <c r="AI144" i="6"/>
  <c r="B144" i="6" s="1"/>
  <c r="AI136" i="6"/>
  <c r="B136" i="6" s="1"/>
  <c r="AI78" i="6"/>
  <c r="B78" i="6" s="1"/>
  <c r="AI109" i="6"/>
  <c r="B109" i="6" s="1"/>
  <c r="AI112" i="6"/>
  <c r="B112" i="6" s="1"/>
  <c r="AI101" i="6"/>
  <c r="B101" i="6" s="1"/>
  <c r="AI93" i="6"/>
  <c r="B93" i="6" s="1"/>
  <c r="AI138" i="6"/>
  <c r="B138" i="6" s="1"/>
  <c r="AI102" i="6"/>
  <c r="B102" i="6" s="1"/>
  <c r="AI143" i="6"/>
  <c r="B143" i="6" s="1"/>
  <c r="AI142" i="6"/>
  <c r="B142" i="6" s="1"/>
  <c r="AI122" i="6"/>
  <c r="B122" i="6" s="1"/>
  <c r="AI131" i="6"/>
  <c r="B131" i="6" s="1"/>
  <c r="AI127" i="6"/>
  <c r="B127" i="6" s="1"/>
  <c r="AI132" i="6"/>
  <c r="B132" i="6" s="1"/>
  <c r="AI85" i="6"/>
  <c r="B85" i="6" s="1"/>
  <c r="AI115" i="6"/>
  <c r="B115" i="6" s="1"/>
  <c r="AI149" i="6"/>
  <c r="B149" i="6" s="1"/>
  <c r="AI79" i="6"/>
  <c r="B79" i="6" s="1"/>
  <c r="AI100" i="6"/>
  <c r="B100" i="6" s="1"/>
  <c r="AI141" i="6"/>
  <c r="B141" i="6" s="1"/>
  <c r="AI81" i="6"/>
  <c r="B81" i="6" s="1"/>
  <c r="AI97" i="6"/>
  <c r="B97" i="6" s="1"/>
  <c r="AI84" i="6"/>
  <c r="B84" i="6" s="1"/>
  <c r="AI128" i="6"/>
  <c r="B128" i="6" s="1"/>
  <c r="AI89" i="6"/>
  <c r="B89" i="6" s="1"/>
  <c r="AI95" i="6"/>
  <c r="B95" i="6" s="1"/>
  <c r="AI98" i="6"/>
  <c r="B98" i="6" s="1"/>
  <c r="AI121" i="6"/>
  <c r="B121" i="6" s="1"/>
  <c r="AI92" i="6"/>
  <c r="B92" i="6" s="1"/>
  <c r="AI114" i="6"/>
  <c r="B114" i="6" s="1"/>
  <c r="AI123" i="6"/>
  <c r="B123" i="6" s="1"/>
  <c r="AI148" i="6"/>
  <c r="B148" i="6" s="1"/>
  <c r="AI96" i="6"/>
  <c r="B96" i="6" s="1"/>
  <c r="AI119" i="6"/>
  <c r="B119" i="6" s="1"/>
  <c r="AI147" i="6"/>
  <c r="B147" i="6" s="1"/>
  <c r="AI91" i="6"/>
  <c r="B91" i="6" s="1"/>
  <c r="AI118" i="6"/>
  <c r="B118" i="6" s="1"/>
  <c r="AI140" i="6"/>
  <c r="B140" i="6" s="1"/>
  <c r="AI107" i="6"/>
  <c r="B107" i="6" s="1"/>
  <c r="AI110" i="6"/>
  <c r="B110" i="6" s="1"/>
  <c r="AI145" i="6"/>
  <c r="B145" i="6" s="1"/>
  <c r="AI86" i="6"/>
  <c r="B86" i="6" s="1"/>
  <c r="AI133" i="6"/>
  <c r="B133" i="6" s="1"/>
  <c r="AI106" i="6"/>
  <c r="B106" i="6" s="1"/>
  <c r="AI90" i="6"/>
  <c r="B90" i="6" s="1"/>
  <c r="AI129" i="6"/>
  <c r="B129" i="6" s="1"/>
  <c r="AI80" i="6"/>
  <c r="B80" i="6" s="1"/>
  <c r="AI125" i="6"/>
  <c r="B125" i="6" s="1"/>
  <c r="AI105" i="6"/>
  <c r="B105" i="6" s="1"/>
  <c r="AI150" i="6"/>
  <c r="B150" i="6" s="1"/>
  <c r="AI104" i="6"/>
  <c r="B104" i="6" s="1"/>
  <c r="AI130" i="6"/>
  <c r="B130" i="6" s="1"/>
  <c r="AI137" i="6"/>
  <c r="B137" i="6" s="1"/>
  <c r="AI83" i="6"/>
  <c r="B83" i="6" s="1"/>
  <c r="AI126" i="6"/>
  <c r="B126" i="6" s="1"/>
  <c r="AI88" i="6"/>
  <c r="B88" i="6" s="1"/>
  <c r="AI134" i="6"/>
  <c r="B134" i="6" s="1"/>
  <c r="AI94" i="6"/>
  <c r="B94" i="6" s="1"/>
  <c r="AI120" i="6"/>
  <c r="B120" i="6" s="1"/>
  <c r="AI146" i="6"/>
  <c r="B146" i="6" s="1"/>
  <c r="AI135" i="6"/>
  <c r="B135" i="6" s="1"/>
  <c r="AI116" i="6"/>
  <c r="B116" i="6" s="1"/>
  <c r="AI111" i="6"/>
  <c r="B111" i="6" s="1"/>
  <c r="AI124" i="6"/>
  <c r="B124" i="6" s="1"/>
  <c r="AI87" i="6"/>
  <c r="B87" i="6" s="1"/>
  <c r="AI117" i="6"/>
  <c r="B117" i="6" s="1"/>
  <c r="AI139" i="6"/>
  <c r="B139" i="6" s="1"/>
  <c r="AI99" i="6"/>
  <c r="B99" i="6" s="1"/>
  <c r="Z219" i="5"/>
  <c r="AR595" i="1"/>
  <c r="N123" i="1"/>
  <c r="Q123" i="1"/>
  <c r="AC219" i="5"/>
  <c r="AW229" i="1"/>
  <c r="AX228" i="1"/>
  <c r="AZ229" i="1"/>
  <c r="AY229" i="1"/>
  <c r="AX229" i="1"/>
  <c r="AJ583" i="1"/>
  <c r="AJ556" i="1" s="1"/>
  <c r="A1362" i="1"/>
  <c r="A1392" i="1" s="1"/>
  <c r="M218" i="1"/>
  <c r="M217" i="1"/>
  <c r="AJ121" i="1" l="1"/>
  <c r="AH217" i="5"/>
  <c r="E74" i="6"/>
  <c r="AR641" i="1"/>
  <c r="E63" i="5"/>
  <c r="E63" i="6"/>
  <c r="E108" i="1"/>
  <c r="AJ105" i="1" s="1"/>
  <c r="P79" i="5"/>
  <c r="AH80" i="5"/>
  <c r="C80" i="5"/>
  <c r="Z72" i="5"/>
  <c r="T72" i="5"/>
  <c r="AZ230" i="1"/>
  <c r="AX230" i="1"/>
  <c r="AY230" i="1"/>
  <c r="AW230" i="1"/>
  <c r="A1415" i="1"/>
  <c r="AB222" i="1" s="1"/>
  <c r="AB221" i="1"/>
  <c r="AB220" i="1"/>
  <c r="M219" i="1"/>
  <c r="AJ3" i="1" l="1"/>
  <c r="B2" i="2" s="1"/>
  <c r="AR648" i="1"/>
  <c r="AI79" i="5"/>
  <c r="C81" i="5"/>
  <c r="AH81" i="5"/>
  <c r="P80" i="5"/>
  <c r="T80" i="5" a="1"/>
  <c r="T80" i="5" s="1"/>
  <c r="AK80" i="5" s="1"/>
  <c r="Z80" i="5" a="1"/>
  <c r="Z80" i="5" s="1"/>
  <c r="AL80" i="5" s="1"/>
  <c r="A1476" i="1"/>
  <c r="AZ231" i="1" l="1"/>
  <c r="AW231" i="1"/>
  <c r="AH82" i="5" s="1"/>
  <c r="AY231" i="1"/>
  <c r="AR669" i="1"/>
  <c r="AX231" i="1"/>
  <c r="AR734" i="1"/>
  <c r="AI80" i="5"/>
  <c r="Z81" i="5" a="1"/>
  <c r="Z81" i="5" s="1"/>
  <c r="AL81" i="5" s="1"/>
  <c r="P81" i="5"/>
  <c r="T81" i="5" a="1"/>
  <c r="T81" i="5" s="1"/>
  <c r="AK81" i="5" s="1"/>
  <c r="P82" i="5" l="1"/>
  <c r="C82" i="5"/>
  <c r="T82" i="5" s="1" a="1"/>
  <c r="T82" i="5" s="1"/>
  <c r="AK82" i="5" s="1"/>
  <c r="AI81" i="5"/>
  <c r="AX232" i="1"/>
  <c r="AR700" i="1"/>
  <c r="AY233" i="1" s="1"/>
  <c r="AY232" i="1"/>
  <c r="AW232" i="1"/>
  <c r="AZ232" i="1"/>
  <c r="Z82" i="5" l="1" a="1"/>
  <c r="Z82" i="5" s="1"/>
  <c r="AL82" i="5" s="1"/>
  <c r="AR745" i="1"/>
  <c r="AH83" i="5"/>
  <c r="C83" i="5"/>
  <c r="AX233" i="1"/>
  <c r="AZ233" i="1"/>
  <c r="AW233" i="1"/>
  <c r="AX404" i="1" l="1"/>
  <c r="AZ405" i="1"/>
  <c r="AY405" i="1"/>
  <c r="AX403" i="1"/>
  <c r="AY403" i="1"/>
  <c r="AX405" i="1"/>
  <c r="AZ404" i="1"/>
  <c r="AW403" i="1"/>
  <c r="AX406" i="1"/>
  <c r="AZ406" i="1"/>
  <c r="AY404" i="1"/>
  <c r="AW405" i="1"/>
  <c r="AY406" i="1"/>
  <c r="AZ403" i="1"/>
  <c r="AW406" i="1"/>
  <c r="AW404" i="1"/>
  <c r="AY858" i="1"/>
  <c r="AZ858" i="1"/>
  <c r="AW858" i="1"/>
  <c r="AX858" i="1"/>
  <c r="AZ1067" i="1"/>
  <c r="AY1067" i="1"/>
  <c r="AW1067" i="1"/>
  <c r="AX1067" i="1"/>
  <c r="AX528" i="1"/>
  <c r="AW528" i="1"/>
  <c r="AZ528" i="1"/>
  <c r="AY528" i="1"/>
  <c r="AZ531" i="1"/>
  <c r="AW531" i="1"/>
  <c r="AX531" i="1"/>
  <c r="AY531" i="1"/>
  <c r="AW525" i="1"/>
  <c r="AX525" i="1"/>
  <c r="AZ525" i="1"/>
  <c r="AY525" i="1"/>
  <c r="AX522" i="1"/>
  <c r="AY522" i="1"/>
  <c r="AZ522" i="1"/>
  <c r="AW522" i="1"/>
  <c r="AW519" i="1"/>
  <c r="AY519" i="1"/>
  <c r="AX519" i="1"/>
  <c r="AZ519" i="1"/>
  <c r="AZ516" i="1"/>
  <c r="AY516" i="1"/>
  <c r="AX516" i="1"/>
  <c r="AW516" i="1"/>
  <c r="AZ513" i="1"/>
  <c r="AY513" i="1"/>
  <c r="AW513" i="1"/>
  <c r="AX513" i="1"/>
  <c r="AY510" i="1"/>
  <c r="AZ510" i="1"/>
  <c r="AZ509" i="1"/>
  <c r="AW509" i="1"/>
  <c r="AW510" i="1"/>
  <c r="AX510" i="1"/>
  <c r="AY509" i="1"/>
  <c r="AX509" i="1"/>
  <c r="AX508" i="1"/>
  <c r="AW508" i="1"/>
  <c r="AZ508" i="1"/>
  <c r="AY508" i="1"/>
  <c r="AY235" i="1"/>
  <c r="AY535" i="1"/>
  <c r="AX535" i="1"/>
  <c r="AZ535" i="1"/>
  <c r="AW535" i="1"/>
  <c r="AH84" i="5"/>
  <c r="C84" i="5"/>
  <c r="P83" i="5"/>
  <c r="T83" i="5" a="1"/>
  <c r="T83" i="5" s="1"/>
  <c r="AK83" i="5" s="1"/>
  <c r="AI82" i="5"/>
  <c r="Z83" i="5" a="1"/>
  <c r="Z83" i="5" s="1"/>
  <c r="AL83" i="5" s="1"/>
  <c r="AW483" i="1"/>
  <c r="AZ484" i="1"/>
  <c r="AW481" i="1"/>
  <c r="AW486" i="1"/>
  <c r="AZ485" i="1"/>
  <c r="AX483" i="1"/>
  <c r="AZ490" i="1"/>
  <c r="AW484" i="1"/>
  <c r="AW492" i="1"/>
  <c r="AX487" i="1"/>
  <c r="AY488" i="1"/>
  <c r="AZ491" i="1"/>
  <c r="AW490" i="1"/>
  <c r="AX481" i="1"/>
  <c r="AY482" i="1"/>
  <c r="AZ482" i="1"/>
  <c r="AX489" i="1"/>
  <c r="AY486" i="1"/>
  <c r="AW482" i="1"/>
  <c r="AZ487" i="1"/>
  <c r="AW489" i="1"/>
  <c r="AW487" i="1"/>
  <c r="AY491" i="1"/>
  <c r="AY490" i="1"/>
  <c r="AX488" i="1"/>
  <c r="AZ492" i="1"/>
  <c r="AX484" i="1"/>
  <c r="AY484" i="1"/>
  <c r="AZ481" i="1"/>
  <c r="AX490" i="1"/>
  <c r="AZ486" i="1"/>
  <c r="AZ488" i="1"/>
  <c r="AY481" i="1"/>
  <c r="AY487" i="1"/>
  <c r="AX482" i="1"/>
  <c r="AZ483" i="1"/>
  <c r="AW485" i="1"/>
  <c r="AW488" i="1"/>
  <c r="AX486" i="1"/>
  <c r="AX492" i="1"/>
  <c r="AY485" i="1"/>
  <c r="AY489" i="1"/>
  <c r="AZ489" i="1"/>
  <c r="AY483" i="1"/>
  <c r="AX485" i="1"/>
  <c r="AY492" i="1"/>
  <c r="AW491" i="1"/>
  <c r="AX491" i="1"/>
  <c r="AZ507" i="1"/>
  <c r="AY503" i="1"/>
  <c r="AW504" i="1"/>
  <c r="AZ504" i="1"/>
  <c r="AW497" i="1"/>
  <c r="AZ500" i="1"/>
  <c r="AZ480" i="1"/>
  <c r="AY467" i="1"/>
  <c r="AZ463" i="1"/>
  <c r="AW478" i="1"/>
  <c r="AZ471" i="1"/>
  <c r="AX464" i="1"/>
  <c r="AX467" i="1"/>
  <c r="AW469" i="1"/>
  <c r="AX466" i="1"/>
  <c r="AW441" i="1"/>
  <c r="AY439" i="1"/>
  <c r="AX353" i="1"/>
  <c r="AZ292" i="1"/>
  <c r="AY334" i="1"/>
  <c r="AY360" i="1"/>
  <c r="AZ433" i="1"/>
  <c r="AZ300" i="1"/>
  <c r="AZ329" i="1"/>
  <c r="AW380" i="1"/>
  <c r="AW317" i="1"/>
  <c r="AW318" i="1"/>
  <c r="AX356" i="1"/>
  <c r="AY370" i="1"/>
  <c r="AX278" i="1"/>
  <c r="AZ326" i="1"/>
  <c r="AZ317" i="1"/>
  <c r="AZ424" i="1"/>
  <c r="AZ289" i="1"/>
  <c r="AZ313" i="1"/>
  <c r="AW283" i="1"/>
  <c r="AY344" i="1"/>
  <c r="AZ282" i="1"/>
  <c r="AW493" i="1"/>
  <c r="AW248" i="1"/>
  <c r="AX393" i="1"/>
  <c r="AW334" i="1"/>
  <c r="AX429" i="1"/>
  <c r="AW349" i="1"/>
  <c r="AX337" i="1"/>
  <c r="AZ390" i="1"/>
  <c r="AW251" i="1"/>
  <c r="AW277" i="1"/>
  <c r="AX246" i="1"/>
  <c r="AX421" i="1"/>
  <c r="AY339" i="1"/>
  <c r="AW549" i="1"/>
  <c r="AW305" i="1"/>
  <c r="AY244" i="1"/>
  <c r="AY266" i="1"/>
  <c r="AW293" i="1"/>
  <c r="AW249" i="1"/>
  <c r="AY330" i="1"/>
  <c r="AW253" i="1"/>
  <c r="AW270" i="1"/>
  <c r="AZ309" i="1"/>
  <c r="AX312" i="1"/>
  <c r="AY283" i="1"/>
  <c r="AX270" i="1"/>
  <c r="AY376" i="1"/>
  <c r="AW280" i="1"/>
  <c r="AW352" i="1"/>
  <c r="AW409" i="1"/>
  <c r="AZ275" i="1"/>
  <c r="AZ253" i="1"/>
  <c r="AY343" i="1"/>
  <c r="AW565" i="1"/>
  <c r="AZ451" i="1"/>
  <c r="AZ409" i="1"/>
  <c r="AZ345" i="1"/>
  <c r="AZ397" i="1"/>
  <c r="AY322" i="1"/>
  <c r="AY292" i="1"/>
  <c r="AY499" i="1"/>
  <c r="AZ502" i="1"/>
  <c r="AY498" i="1"/>
  <c r="AX507" i="1"/>
  <c r="AZ505" i="1"/>
  <c r="AW507" i="1"/>
  <c r="AZ472" i="1"/>
  <c r="AY479" i="1"/>
  <c r="AZ476" i="1"/>
  <c r="AY465" i="1"/>
  <c r="AZ468" i="1"/>
  <c r="AW473" i="1"/>
  <c r="AW476" i="1"/>
  <c r="AZ465" i="1"/>
  <c r="AY469" i="1"/>
  <c r="AW461" i="1"/>
  <c r="AY341" i="1"/>
  <c r="AX435" i="1"/>
  <c r="AZ304" i="1"/>
  <c r="AZ446" i="1"/>
  <c r="AW551" i="1"/>
  <c r="AX308" i="1"/>
  <c r="AW443" i="1"/>
  <c r="AZ448" i="1"/>
  <c r="AX326" i="1"/>
  <c r="AZ291" i="1"/>
  <c r="AY262" i="1"/>
  <c r="AZ265" i="1"/>
  <c r="AW364" i="1"/>
  <c r="AY316" i="1"/>
  <c r="AW337" i="1"/>
  <c r="AZ342" i="1"/>
  <c r="AZ435" i="1"/>
  <c r="AY236" i="1"/>
  <c r="AZ244" i="1"/>
  <c r="AW417" i="1"/>
  <c r="AX340" i="1"/>
  <c r="AY358" i="1"/>
  <c r="AZ494" i="1"/>
  <c r="AY325" i="1"/>
  <c r="AZ462" i="1"/>
  <c r="AW306" i="1"/>
  <c r="AY286" i="1"/>
  <c r="AZ260" i="1"/>
  <c r="AY300" i="1"/>
  <c r="AX409" i="1"/>
  <c r="AX362" i="1"/>
  <c r="AZ387" i="1"/>
  <c r="AW299" i="1"/>
  <c r="AW290" i="1"/>
  <c r="AW423" i="1"/>
  <c r="AZ368" i="1"/>
  <c r="AY859" i="1"/>
  <c r="AZ255" i="1"/>
  <c r="AY387" i="1"/>
  <c r="AX493" i="1"/>
  <c r="AY361" i="1"/>
  <c r="AX379" i="1"/>
  <c r="AZ365" i="1"/>
  <c r="AX310" i="1"/>
  <c r="AY421" i="1"/>
  <c r="AX334" i="1"/>
  <c r="AW316" i="1"/>
  <c r="AZ374" i="1"/>
  <c r="AW356" i="1"/>
  <c r="AW542" i="1"/>
  <c r="AW298" i="1"/>
  <c r="AY234" i="1"/>
  <c r="AY411" i="1"/>
  <c r="AW238" i="1"/>
  <c r="AZ410" i="1"/>
  <c r="AZ445" i="1"/>
  <c r="AW323" i="1"/>
  <c r="AX441" i="1"/>
  <c r="AW537" i="1"/>
  <c r="AY401" i="1"/>
  <c r="AX453" i="1"/>
  <c r="AY302" i="1"/>
  <c r="AW400" i="1"/>
  <c r="AX272" i="1"/>
  <c r="AW429" i="1"/>
  <c r="AY862" i="1"/>
  <c r="AX501" i="1"/>
  <c r="AY506" i="1"/>
  <c r="AY496" i="1"/>
  <c r="AX506" i="1"/>
  <c r="AZ497" i="1"/>
  <c r="AY502" i="1"/>
  <c r="AW465" i="1"/>
  <c r="AY471" i="1"/>
  <c r="AX469" i="1"/>
  <c r="AW466" i="1"/>
  <c r="AW475" i="1"/>
  <c r="AX468" i="1"/>
  <c r="AY466" i="1"/>
  <c r="AW480" i="1"/>
  <c r="AW472" i="1"/>
  <c r="AY256" i="1"/>
  <c r="AX255" i="1"/>
  <c r="AY375" i="1"/>
  <c r="AX433" i="1"/>
  <c r="AY296" i="1"/>
  <c r="AZ538" i="1"/>
  <c r="AZ456" i="1"/>
  <c r="AY280" i="1"/>
  <c r="AX252" i="1"/>
  <c r="AX354" i="1"/>
  <c r="AZ437" i="1"/>
  <c r="AZ315" i="1"/>
  <c r="AX348" i="1"/>
  <c r="AZ352" i="1"/>
  <c r="AX290" i="1"/>
  <c r="AZ407" i="1"/>
  <c r="AW368" i="1"/>
  <c r="AZ250" i="1"/>
  <c r="AZ428" i="1"/>
  <c r="AZ398" i="1"/>
  <c r="AW336" i="1"/>
  <c r="AY254" i="1"/>
  <c r="AW273" i="1"/>
  <c r="AY380" i="1"/>
  <c r="AY308" i="1"/>
  <c r="AZ320" i="1"/>
  <c r="AX282" i="1"/>
  <c r="AW294" i="1"/>
  <c r="AW252" i="1"/>
  <c r="AY461" i="1"/>
  <c r="AY269" i="1"/>
  <c r="AW390" i="1"/>
  <c r="AZ376" i="1"/>
  <c r="AY359" i="1"/>
  <c r="AW241" i="1"/>
  <c r="AW313" i="1"/>
  <c r="AW569" i="1"/>
  <c r="AY382" i="1"/>
  <c r="AZ457" i="1"/>
  <c r="AW267" i="1"/>
  <c r="AW391" i="1"/>
  <c r="AZ361" i="1"/>
  <c r="AW433" i="1"/>
  <c r="AX286" i="1"/>
  <c r="AW375" i="1"/>
  <c r="AW296" i="1"/>
  <c r="AX335" i="1"/>
  <c r="AZ556" i="1"/>
  <c r="AX346" i="1"/>
  <c r="AZ385" i="1"/>
  <c r="AY345" i="1"/>
  <c r="AX266" i="1"/>
  <c r="AX425" i="1"/>
  <c r="AY237" i="1"/>
  <c r="AY320" i="1"/>
  <c r="AY395" i="1"/>
  <c r="AX331" i="1"/>
  <c r="AW439" i="1"/>
  <c r="AY258" i="1"/>
  <c r="AW343" i="1"/>
  <c r="AX457" i="1"/>
  <c r="AY274" i="1"/>
  <c r="AZ310" i="1"/>
  <c r="AX352" i="1"/>
  <c r="AW449" i="1"/>
  <c r="AY501" i="1"/>
  <c r="AW499" i="1"/>
  <c r="AZ503" i="1"/>
  <c r="AX503" i="1"/>
  <c r="AX498" i="1"/>
  <c r="AZ506" i="1"/>
  <c r="AX474" i="1"/>
  <c r="AX480" i="1"/>
  <c r="AZ474" i="1"/>
  <c r="AX473" i="1"/>
  <c r="AW471" i="1"/>
  <c r="AX477" i="1"/>
  <c r="AX470" i="1"/>
  <c r="AY470" i="1"/>
  <c r="AZ478" i="1"/>
  <c r="AW378" i="1"/>
  <c r="AW350" i="1"/>
  <c r="AX385" i="1"/>
  <c r="AW386" i="1"/>
  <c r="AW447" i="1"/>
  <c r="AZ344" i="1"/>
  <c r="AZ370" i="1"/>
  <c r="AZ281" i="1"/>
  <c r="AY457" i="1"/>
  <c r="AZ271" i="1"/>
  <c r="AW274" i="1"/>
  <c r="AY495" i="1"/>
  <c r="AY311" i="1"/>
  <c r="AW328" i="1"/>
  <c r="AW567" i="1"/>
  <c r="AW268" i="1"/>
  <c r="AZ554" i="1"/>
  <c r="AY301" i="1"/>
  <c r="AY260" i="1"/>
  <c r="AW285" i="1"/>
  <c r="AW388" i="1"/>
  <c r="AZ347" i="1"/>
  <c r="AX238" i="1"/>
  <c r="AY354" i="1"/>
  <c r="AY368" i="1"/>
  <c r="AX324" i="1"/>
  <c r="AW559" i="1"/>
  <c r="AW278" i="1"/>
  <c r="AX447" i="1"/>
  <c r="AX261" i="1"/>
  <c r="AZ364" i="1"/>
  <c r="AY445" i="1"/>
  <c r="AW427" i="1"/>
  <c r="AY338" i="1"/>
  <c r="AZ401" i="1"/>
  <c r="AX358" i="1"/>
  <c r="AZ242" i="1"/>
  <c r="AY295" i="1"/>
  <c r="AY352" i="1"/>
  <c r="AZ319" i="1"/>
  <c r="AZ318" i="1"/>
  <c r="AZ286" i="1"/>
  <c r="AY263" i="1"/>
  <c r="AZ418" i="1"/>
  <c r="AX271" i="1"/>
  <c r="AW387" i="1"/>
  <c r="AW244" i="1"/>
  <c r="AX256" i="1"/>
  <c r="AW357" i="1"/>
  <c r="AW324" i="1"/>
  <c r="AW367" i="1"/>
  <c r="AZ449" i="1"/>
  <c r="AW258" i="1"/>
  <c r="AW371" i="1"/>
  <c r="AX363" i="1"/>
  <c r="AX316" i="1"/>
  <c r="AW415" i="1"/>
  <c r="AZ546" i="1"/>
  <c r="AX274" i="1"/>
  <c r="AZ426" i="1"/>
  <c r="AW385" i="1"/>
  <c r="AZ243" i="1"/>
  <c r="AW363" i="1"/>
  <c r="AZ411" i="1"/>
  <c r="AX364" i="1"/>
  <c r="AZ861" i="1"/>
  <c r="AX505" i="1"/>
  <c r="AX500" i="1"/>
  <c r="AZ496" i="1"/>
  <c r="AZ498" i="1"/>
  <c r="AZ499" i="1"/>
  <c r="AW506" i="1"/>
  <c r="AX465" i="1"/>
  <c r="AZ466" i="1"/>
  <c r="AY474" i="1"/>
  <c r="AX478" i="1"/>
  <c r="AX475" i="1"/>
  <c r="AZ479" i="1"/>
  <c r="AZ464" i="1"/>
  <c r="AZ467" i="1"/>
  <c r="AW464" i="1"/>
  <c r="AW340" i="1"/>
  <c r="AY417" i="1"/>
  <c r="AZ236" i="1"/>
  <c r="AZ442" i="1"/>
  <c r="AY415" i="1"/>
  <c r="AW372" i="1"/>
  <c r="AW310" i="1"/>
  <c r="AZ430" i="1"/>
  <c r="AX236" i="1"/>
  <c r="AW359" i="1"/>
  <c r="AX296" i="1"/>
  <c r="AW435" i="1"/>
  <c r="AW237" i="1"/>
  <c r="AW312" i="1"/>
  <c r="AW397" i="1"/>
  <c r="AZ239" i="1"/>
  <c r="AZ452" i="1"/>
  <c r="AZ360" i="1"/>
  <c r="AY407" i="1"/>
  <c r="AX419" i="1"/>
  <c r="AW341" i="1"/>
  <c r="AW419" i="1"/>
  <c r="AY272" i="1"/>
  <c r="AW300" i="1"/>
  <c r="AW351" i="1"/>
  <c r="AW320" i="1"/>
  <c r="AY364" i="1"/>
  <c r="AW856" i="1"/>
  <c r="AW257" i="1"/>
  <c r="AY314" i="1"/>
  <c r="AZ349" i="1"/>
  <c r="AX288" i="1"/>
  <c r="AW335" i="1"/>
  <c r="AY429" i="1"/>
  <c r="AZ252" i="1"/>
  <c r="AW292" i="1"/>
  <c r="AY388" i="1"/>
  <c r="AZ419" i="1"/>
  <c r="AY284" i="1"/>
  <c r="AZ425" i="1"/>
  <c r="AW370" i="1"/>
  <c r="AX397" i="1"/>
  <c r="AW301" i="1"/>
  <c r="AY312" i="1"/>
  <c r="AW245" i="1"/>
  <c r="AY270" i="1"/>
  <c r="AY431" i="1"/>
  <c r="AY299" i="1"/>
  <c r="AY413" i="1"/>
  <c r="AX374" i="1"/>
  <c r="AX330" i="1"/>
  <c r="AZ287" i="1"/>
  <c r="AY335" i="1"/>
  <c r="AY346" i="1"/>
  <c r="AX427" i="1"/>
  <c r="AW242" i="1"/>
  <c r="AW345" i="1"/>
  <c r="AZ441" i="1"/>
  <c r="AY350" i="1"/>
  <c r="AW246" i="1"/>
  <c r="AY336" i="1"/>
  <c r="AX382" i="1"/>
  <c r="AY242" i="1"/>
  <c r="AX380" i="1"/>
  <c r="AW344" i="1"/>
  <c r="AX862" i="1"/>
  <c r="AW503" i="1"/>
  <c r="AX499" i="1"/>
  <c r="AY500" i="1"/>
  <c r="AX504" i="1"/>
  <c r="AW500" i="1"/>
  <c r="AW502" i="1"/>
  <c r="AY477" i="1"/>
  <c r="AY480" i="1"/>
  <c r="AZ475" i="1"/>
  <c r="AW468" i="1"/>
  <c r="AW463" i="1"/>
  <c r="AZ477" i="1"/>
  <c r="AZ469" i="1"/>
  <c r="AX476" i="1"/>
  <c r="AY475" i="1"/>
  <c r="AZ392" i="1"/>
  <c r="AW539" i="1"/>
  <c r="AX431" i="1"/>
  <c r="AW302" i="1"/>
  <c r="AX328" i="1"/>
  <c r="AW327" i="1"/>
  <c r="AZ550" i="1"/>
  <c r="AY373" i="1"/>
  <c r="AW411" i="1"/>
  <c r="AW495" i="1"/>
  <c r="AZ363" i="1"/>
  <c r="AY264" i="1"/>
  <c r="AW354" i="1"/>
  <c r="AX369" i="1"/>
  <c r="AZ414" i="1"/>
  <c r="AZ421" i="1"/>
  <c r="AY238" i="1"/>
  <c r="AZ536" i="1"/>
  <c r="AX407" i="1"/>
  <c r="AW276" i="1"/>
  <c r="AY268" i="1"/>
  <c r="AY313" i="1"/>
  <c r="AW309" i="1"/>
  <c r="AZ259" i="1"/>
  <c r="AZ334" i="1"/>
  <c r="AZ269" i="1"/>
  <c r="AY384" i="1"/>
  <c r="AZ458" i="1"/>
  <c r="AY340" i="1"/>
  <c r="AX248" i="1"/>
  <c r="AX293" i="1"/>
  <c r="AZ297" i="1"/>
  <c r="AZ335" i="1"/>
  <c r="AW553" i="1"/>
  <c r="AW338" i="1"/>
  <c r="AX390" i="1"/>
  <c r="AX321" i="1"/>
  <c r="AW297" i="1"/>
  <c r="AW366" i="1"/>
  <c r="AY276" i="1"/>
  <c r="AZ301" i="1"/>
  <c r="AY453" i="1"/>
  <c r="AZ312" i="1"/>
  <c r="AX300" i="1"/>
  <c r="AX459" i="1"/>
  <c r="AX254" i="1"/>
  <c r="AW393" i="1"/>
  <c r="AX242" i="1"/>
  <c r="AW261" i="1"/>
  <c r="AY348" i="1"/>
  <c r="AX399" i="1"/>
  <c r="AY493" i="1"/>
  <c r="AX268" i="1"/>
  <c r="AZ237" i="1"/>
  <c r="AZ274" i="1"/>
  <c r="AY423" i="1"/>
  <c r="AZ328" i="1"/>
  <c r="AZ258" i="1"/>
  <c r="AY377" i="1"/>
  <c r="AX304" i="1"/>
  <c r="AZ422" i="1"/>
  <c r="AY449" i="1"/>
  <c r="AX258" i="1"/>
  <c r="AX417" i="1"/>
  <c r="AX250" i="1"/>
  <c r="AY857" i="1"/>
  <c r="AX861" i="1"/>
  <c r="AW496" i="1"/>
  <c r="AY504" i="1"/>
  <c r="AW505" i="1"/>
  <c r="AX502" i="1"/>
  <c r="AW501" i="1"/>
  <c r="AY505" i="1"/>
  <c r="AW479" i="1"/>
  <c r="AY472" i="1"/>
  <c r="AY476" i="1"/>
  <c r="AW477" i="1"/>
  <c r="AX463" i="1"/>
  <c r="AX479" i="1"/>
  <c r="AW467" i="1"/>
  <c r="AY463" i="1"/>
  <c r="AY473" i="1"/>
  <c r="AW308" i="1"/>
  <c r="AW288" i="1"/>
  <c r="AW374" i="1"/>
  <c r="AY392" i="1"/>
  <c r="AZ382" i="1"/>
  <c r="AZ396" i="1"/>
  <c r="AX302" i="1"/>
  <c r="AW333" i="1"/>
  <c r="AY246" i="1"/>
  <c r="AW353" i="1"/>
  <c r="AZ544" i="1"/>
  <c r="AX280" i="1"/>
  <c r="AW445" i="1"/>
  <c r="AY437" i="1"/>
  <c r="AX350" i="1"/>
  <c r="AY425" i="1"/>
  <c r="AX234" i="1"/>
  <c r="AY545" i="1"/>
  <c r="AW348" i="1"/>
  <c r="AY253" i="1"/>
  <c r="AX423" i="1"/>
  <c r="AY443" i="1"/>
  <c r="AX395" i="1"/>
  <c r="AW325" i="1"/>
  <c r="AX351" i="1"/>
  <c r="AW383" i="1"/>
  <c r="AX342" i="1"/>
  <c r="AY355" i="1"/>
  <c r="AZ394" i="1"/>
  <c r="AY329" i="1"/>
  <c r="AZ427" i="1"/>
  <c r="AZ303" i="1"/>
  <c r="AY396" i="1"/>
  <c r="AW557" i="1"/>
  <c r="AY357" i="1"/>
  <c r="AX344" i="1"/>
  <c r="AW425" i="1"/>
  <c r="AX455" i="1"/>
  <c r="AW457" i="1"/>
  <c r="AW322" i="1"/>
  <c r="AZ412" i="1"/>
  <c r="AZ417" i="1"/>
  <c r="AW555" i="1"/>
  <c r="AW304" i="1"/>
  <c r="AW563" i="1"/>
  <c r="AW282" i="1"/>
  <c r="AY342" i="1"/>
  <c r="AZ346" i="1"/>
  <c r="AZ454" i="1"/>
  <c r="AW265" i="1"/>
  <c r="AZ367" i="1"/>
  <c r="AZ552" i="1"/>
  <c r="AX314" i="1"/>
  <c r="AW275" i="1"/>
  <c r="AZ257" i="1"/>
  <c r="AY290" i="1"/>
  <c r="AY327" i="1"/>
  <c r="AW358" i="1"/>
  <c r="AY318" i="1"/>
  <c r="AW377" i="1"/>
  <c r="AX292" i="1"/>
  <c r="AY288" i="1"/>
  <c r="AW547" i="1"/>
  <c r="AW262" i="1"/>
  <c r="AW431" i="1"/>
  <c r="AY856" i="1"/>
  <c r="AX383" i="1"/>
  <c r="AZ857" i="1"/>
  <c r="AX496" i="1"/>
  <c r="AY497" i="1"/>
  <c r="AY507" i="1"/>
  <c r="AW498" i="1"/>
  <c r="AZ501" i="1"/>
  <c r="AY464" i="1"/>
  <c r="AW470" i="1"/>
  <c r="AZ473" i="1"/>
  <c r="AX471" i="1"/>
  <c r="AY478" i="1"/>
  <c r="AZ470" i="1"/>
  <c r="AW474" i="1"/>
  <c r="AY468" i="1"/>
  <c r="AX472" i="1"/>
  <c r="AY304" i="1"/>
  <c r="AZ373" i="1"/>
  <c r="AX860" i="1"/>
  <c r="AY441" i="1"/>
  <c r="AW395" i="1"/>
  <c r="AY267" i="1"/>
  <c r="AY427" i="1"/>
  <c r="AY383" i="1"/>
  <c r="AY455" i="1"/>
  <c r="AY351" i="1"/>
  <c r="AX437" i="1"/>
  <c r="AZ234" i="1"/>
  <c r="AX368" i="1"/>
  <c r="AZ408" i="1"/>
  <c r="AX264" i="1"/>
  <c r="AX439" i="1"/>
  <c r="AW291" i="1"/>
  <c r="AZ241" i="1"/>
  <c r="AW451" i="1"/>
  <c r="AY409" i="1"/>
  <c r="AX347" i="1"/>
  <c r="AZ336" i="1"/>
  <c r="AY447" i="1"/>
  <c r="AW413" i="1"/>
  <c r="AZ450" i="1"/>
  <c r="AW365" i="1"/>
  <c r="AY240" i="1"/>
  <c r="AX415" i="1"/>
  <c r="AX401" i="1"/>
  <c r="AX320" i="1"/>
  <c r="AZ399" i="1"/>
  <c r="AW541" i="1"/>
  <c r="AZ371" i="1"/>
  <c r="AX449" i="1"/>
  <c r="AY278" i="1"/>
  <c r="AY389" i="1"/>
  <c r="AZ341" i="1"/>
  <c r="AZ438" i="1"/>
  <c r="AZ429" i="1"/>
  <c r="AX298" i="1"/>
  <c r="AW326" i="1"/>
  <c r="AX360" i="1"/>
  <c r="AY252" i="1"/>
  <c r="AZ273" i="1"/>
  <c r="AY307" i="1"/>
  <c r="AY367" i="1"/>
  <c r="AX240" i="1"/>
  <c r="AY459" i="1"/>
  <c r="AY328" i="1"/>
  <c r="AW260" i="1"/>
  <c r="AZ266" i="1"/>
  <c r="AW421" i="1"/>
  <c r="AW254" i="1"/>
  <c r="AY332" i="1"/>
  <c r="AY374" i="1"/>
  <c r="AY294" i="1"/>
  <c r="AW235" i="1"/>
  <c r="AZ249" i="1"/>
  <c r="AX388" i="1"/>
  <c r="AZ548" i="1"/>
  <c r="AX276" i="1"/>
  <c r="AX284" i="1"/>
  <c r="AZ440" i="1"/>
  <c r="AX305" i="1"/>
  <c r="AZ444" i="1"/>
  <c r="AZ856" i="1"/>
  <c r="AX857" i="1"/>
  <c r="AW862" i="1"/>
  <c r="AW861" i="1"/>
  <c r="AY861" i="1"/>
  <c r="AX332" i="1"/>
  <c r="AW281" i="1"/>
  <c r="AZ681" i="1"/>
  <c r="AW609" i="1"/>
  <c r="AW568" i="1"/>
  <c r="AX565" i="1"/>
  <c r="AY416" i="1"/>
  <c r="AZ666" i="1"/>
  <c r="AW438" i="1"/>
  <c r="AW437" i="1"/>
  <c r="AZ665" i="1"/>
  <c r="AZ551" i="1"/>
  <c r="AY587" i="1"/>
  <c r="AZ389" i="1"/>
  <c r="AZ618" i="1"/>
  <c r="AW573" i="1"/>
  <c r="AZ420" i="1"/>
  <c r="AY584" i="1"/>
  <c r="AZ594" i="1"/>
  <c r="AZ322" i="1"/>
  <c r="AX542" i="1"/>
  <c r="AZ783" i="1"/>
  <c r="AZ248" i="1"/>
  <c r="AY575" i="1"/>
  <c r="AX260" i="1"/>
  <c r="AY569" i="1"/>
  <c r="AZ663" i="1"/>
  <c r="AZ246" i="1"/>
  <c r="AY412" i="1"/>
  <c r="AZ302" i="1"/>
  <c r="AX536" i="1"/>
  <c r="AZ587" i="1"/>
  <c r="AX422" i="1"/>
  <c r="AX662" i="1"/>
  <c r="AY664" i="1"/>
  <c r="AZ400" i="1"/>
  <c r="AZ330" i="1"/>
  <c r="AX443" i="1"/>
  <c r="AW580" i="1"/>
  <c r="AY590" i="1"/>
  <c r="AZ648" i="1"/>
  <c r="AY402" i="1"/>
  <c r="AZ357" i="1"/>
  <c r="AW243" i="1"/>
  <c r="AZ608" i="1"/>
  <c r="AW625" i="1"/>
  <c r="AY670" i="1"/>
  <c r="AX660" i="1"/>
  <c r="AW412" i="1"/>
  <c r="AX450" i="1"/>
  <c r="AZ687" i="1"/>
  <c r="AX386" i="1"/>
  <c r="AZ558" i="1"/>
  <c r="AY440" i="1"/>
  <c r="AX552" i="1"/>
  <c r="AY592" i="1"/>
  <c r="AY550" i="1"/>
  <c r="AZ645" i="1"/>
  <c r="AX562" i="1"/>
  <c r="AY310" i="1"/>
  <c r="AX563" i="1"/>
  <c r="AW399" i="1"/>
  <c r="AZ272" i="1"/>
  <c r="AW578" i="1"/>
  <c r="AY454" i="1"/>
  <c r="AX644" i="1"/>
  <c r="AY623" i="1"/>
  <c r="AW376" i="1"/>
  <c r="AW571" i="1"/>
  <c r="AX658" i="1"/>
  <c r="AZ612" i="1"/>
  <c r="AW410" i="1"/>
  <c r="AW588" i="1"/>
  <c r="AZ607" i="1"/>
  <c r="AX414" i="1"/>
  <c r="AZ651" i="1"/>
  <c r="AY282" i="1"/>
  <c r="AZ672" i="1"/>
  <c r="AW428" i="1"/>
  <c r="AZ388" i="1"/>
  <c r="AY691" i="1"/>
  <c r="AX599" i="1"/>
  <c r="AW698" i="1"/>
  <c r="AW857" i="1"/>
  <c r="AZ325" i="1"/>
  <c r="AX413" i="1"/>
  <c r="AX410" i="1"/>
  <c r="AY555" i="1"/>
  <c r="AY631" i="1"/>
  <c r="AZ613" i="1"/>
  <c r="AZ555" i="1"/>
  <c r="AY574" i="1"/>
  <c r="AZ632" i="1"/>
  <c r="AZ495" i="1"/>
  <c r="AW389" i="1"/>
  <c r="AZ614" i="1"/>
  <c r="AY433" i="1"/>
  <c r="AZ356" i="1"/>
  <c r="AX696" i="1"/>
  <c r="AX694" i="1"/>
  <c r="AX610" i="1"/>
  <c r="AZ705" i="1"/>
  <c r="AX556" i="1"/>
  <c r="AZ543" i="1"/>
  <c r="AX799" i="1"/>
  <c r="AW622" i="1"/>
  <c r="AZ294" i="1"/>
  <c r="AW407" i="1"/>
  <c r="AZ270" i="1"/>
  <c r="AX408" i="1"/>
  <c r="AZ366" i="1"/>
  <c r="AX666" i="1"/>
  <c r="AY542" i="1"/>
  <c r="AZ553" i="1"/>
  <c r="AZ375" i="1"/>
  <c r="AY541" i="1"/>
  <c r="AZ709" i="1"/>
  <c r="AW604" i="1"/>
  <c r="AX594" i="1"/>
  <c r="AY559" i="1"/>
  <c r="AW452" i="1"/>
  <c r="AZ332" i="1"/>
  <c r="AZ711" i="1"/>
  <c r="AX630" i="1"/>
  <c r="AX661" i="1"/>
  <c r="AZ575" i="1"/>
  <c r="AX306" i="1"/>
  <c r="AX590" i="1"/>
  <c r="AY576" i="1"/>
  <c r="AX634" i="1"/>
  <c r="AZ611" i="1"/>
  <c r="AZ606" i="1"/>
  <c r="AX366" i="1"/>
  <c r="AX416" i="1"/>
  <c r="AZ586" i="1"/>
  <c r="AY625" i="1"/>
  <c r="AY539" i="1"/>
  <c r="AX547" i="1"/>
  <c r="AY436" i="1"/>
  <c r="AY613" i="1"/>
  <c r="AW355" i="1"/>
  <c r="AY627" i="1"/>
  <c r="AW634" i="1"/>
  <c r="AX686" i="1"/>
  <c r="AY326" i="1"/>
  <c r="AZ547" i="1"/>
  <c r="AX537" i="1"/>
  <c r="AZ597" i="1"/>
  <c r="AZ595" i="1"/>
  <c r="AW402" i="1"/>
  <c r="AW605" i="1"/>
  <c r="AX692" i="1"/>
  <c r="AZ609" i="1"/>
  <c r="AX765" i="1"/>
  <c r="AZ604" i="1"/>
  <c r="AY432" i="1"/>
  <c r="AW560" i="1"/>
  <c r="AY419" i="1"/>
  <c r="AY306" i="1"/>
  <c r="AW602" i="1"/>
  <c r="AX654" i="1"/>
  <c r="AZ622" i="1"/>
  <c r="AZ588" i="1"/>
  <c r="AW700" i="1"/>
  <c r="AY831" i="1"/>
  <c r="AW771" i="1"/>
  <c r="AX859" i="1"/>
  <c r="AW459" i="1"/>
  <c r="AY632" i="1"/>
  <c r="AW543" i="1"/>
  <c r="AZ697" i="1"/>
  <c r="AW430" i="1"/>
  <c r="AZ545" i="1"/>
  <c r="AY668" i="1"/>
  <c r="AZ695" i="1"/>
  <c r="AX614" i="1"/>
  <c r="AZ598" i="1"/>
  <c r="AW626" i="1"/>
  <c r="AX541" i="1"/>
  <c r="AZ372" i="1"/>
  <c r="AY603" i="1"/>
  <c r="AZ647" i="1"/>
  <c r="AY554" i="1"/>
  <c r="AX558" i="1"/>
  <c r="AX434" i="1"/>
  <c r="AZ671" i="1"/>
  <c r="AX384" i="1"/>
  <c r="AY656" i="1"/>
  <c r="AZ810" i="1"/>
  <c r="AY564" i="1"/>
  <c r="AW638" i="1"/>
  <c r="AZ240" i="1"/>
  <c r="AX338" i="1"/>
  <c r="AW629" i="1"/>
  <c r="AZ290" i="1"/>
  <c r="AZ633" i="1"/>
  <c r="AX632" i="1"/>
  <c r="AY666" i="1"/>
  <c r="AZ701" i="1"/>
  <c r="AY610" i="1"/>
  <c r="AX438" i="1"/>
  <c r="AZ560" i="1"/>
  <c r="AY418" i="1"/>
  <c r="AZ540" i="1"/>
  <c r="AX543" i="1"/>
  <c r="AY537" i="1"/>
  <c r="AX456" i="1"/>
  <c r="AZ677" i="1"/>
  <c r="AW699" i="1"/>
  <c r="AX432" i="1"/>
  <c r="AZ288" i="1"/>
  <c r="AW311" i="1"/>
  <c r="AZ713" i="1"/>
  <c r="AZ601" i="1"/>
  <c r="AX436" i="1"/>
  <c r="AX604" i="1"/>
  <c r="AZ572" i="1"/>
  <c r="AW637" i="1"/>
  <c r="AX664" i="1"/>
  <c r="AW408" i="1"/>
  <c r="AX394" i="1"/>
  <c r="AX495" i="1"/>
  <c r="AX458" i="1"/>
  <c r="AZ391" i="1"/>
  <c r="AW595" i="1"/>
  <c r="AW564" i="1"/>
  <c r="AY593" i="1"/>
  <c r="AZ674" i="1"/>
  <c r="AY422" i="1"/>
  <c r="AX244" i="1"/>
  <c r="AZ563" i="1"/>
  <c r="AW550" i="1"/>
  <c r="AX420" i="1"/>
  <c r="AZ600" i="1"/>
  <c r="AY547" i="1"/>
  <c r="AZ643" i="1"/>
  <c r="AW562" i="1"/>
  <c r="AY716" i="1"/>
  <c r="AX586" i="1"/>
  <c r="AW426" i="1"/>
  <c r="AY548" i="1"/>
  <c r="AY602" i="1"/>
  <c r="AW346" i="1"/>
  <c r="AY557" i="1"/>
  <c r="AZ276" i="1"/>
  <c r="AX620" i="1"/>
  <c r="AX570" i="1"/>
  <c r="AY744" i="1"/>
  <c r="AW678" i="1"/>
  <c r="AW859" i="1"/>
  <c r="AZ860" i="1"/>
  <c r="AZ460" i="1"/>
  <c r="AX596" i="1"/>
  <c r="AZ567" i="1"/>
  <c r="AX426" i="1"/>
  <c r="AZ624" i="1"/>
  <c r="AY658" i="1"/>
  <c r="AX600" i="1"/>
  <c r="AX440" i="1"/>
  <c r="AZ661" i="1"/>
  <c r="AX580" i="1"/>
  <c r="AY549" i="1"/>
  <c r="AZ675" i="1"/>
  <c r="AW619" i="1"/>
  <c r="AY371" i="1"/>
  <c r="AY386" i="1"/>
  <c r="AY647" i="1"/>
  <c r="AW456" i="1"/>
  <c r="AZ306" i="1"/>
  <c r="AX396" i="1"/>
  <c r="AZ377" i="1"/>
  <c r="AW612" i="1"/>
  <c r="AW714" i="1"/>
  <c r="AW460" i="1"/>
  <c r="AZ581" i="1"/>
  <c r="AZ657" i="1"/>
  <c r="AW570" i="1"/>
  <c r="AY580" i="1"/>
  <c r="AY399" i="1"/>
  <c r="AW307" i="1"/>
  <c r="AZ583" i="1"/>
  <c r="AW606" i="1"/>
  <c r="AX367" i="1"/>
  <c r="AW342" i="1"/>
  <c r="AZ439" i="1"/>
  <c r="AW442" i="1"/>
  <c r="AW440" i="1"/>
  <c r="AZ284" i="1"/>
  <c r="AX676" i="1"/>
  <c r="AZ542" i="1"/>
  <c r="AZ447" i="1"/>
  <c r="AX402" i="1"/>
  <c r="AZ678" i="1"/>
  <c r="AY435" i="1"/>
  <c r="AX448" i="1"/>
  <c r="AZ380" i="1"/>
  <c r="AX336" i="1"/>
  <c r="AW554" i="1"/>
  <c r="AZ393" i="1"/>
  <c r="AX546" i="1"/>
  <c r="AY540" i="1"/>
  <c r="AY588" i="1"/>
  <c r="AZ615" i="1"/>
  <c r="AZ602" i="1"/>
  <c r="AW635" i="1"/>
  <c r="AY680" i="1"/>
  <c r="AX378" i="1"/>
  <c r="AZ285" i="1"/>
  <c r="AX559" i="1"/>
  <c r="AY556" i="1"/>
  <c r="AW361" i="1"/>
  <c r="AY630" i="1"/>
  <c r="AZ625" i="1"/>
  <c r="AZ384" i="1"/>
  <c r="AY676" i="1"/>
  <c r="AY428" i="1"/>
  <c r="AW641" i="1"/>
  <c r="AX582" i="1"/>
  <c r="AW592" i="1"/>
  <c r="AY640" i="1"/>
  <c r="AY451" i="1"/>
  <c r="AX784" i="1"/>
  <c r="AY538" i="1"/>
  <c r="AZ620" i="1"/>
  <c r="AX678" i="1"/>
  <c r="AZ381" i="1"/>
  <c r="AZ639" i="1"/>
  <c r="AZ238" i="1"/>
  <c r="AX462" i="1"/>
  <c r="AZ571" i="1"/>
  <c r="AZ280" i="1"/>
  <c r="AW661" i="1"/>
  <c r="AY596" i="1"/>
  <c r="AW647" i="1"/>
  <c r="AY860" i="1"/>
  <c r="AZ350" i="1"/>
  <c r="AY543" i="1"/>
  <c r="AY434" i="1"/>
  <c r="AZ630" i="1"/>
  <c r="AY323" i="1"/>
  <c r="AW598" i="1"/>
  <c r="AW264" i="1"/>
  <c r="AW269" i="1"/>
  <c r="AW384" i="1"/>
  <c r="AY643" i="1"/>
  <c r="AX579" i="1"/>
  <c r="AY448" i="1"/>
  <c r="AY570" i="1"/>
  <c r="AW382" i="1"/>
  <c r="AW613" i="1"/>
  <c r="AW446" i="1"/>
  <c r="AZ650" i="1"/>
  <c r="AX548" i="1"/>
  <c r="AW621" i="1"/>
  <c r="AW558" i="1"/>
  <c r="AY571" i="1"/>
  <c r="AW332" i="1"/>
  <c r="AZ654" i="1"/>
  <c r="AW494" i="1"/>
  <c r="AY378" i="1"/>
  <c r="AX538" i="1"/>
  <c r="AW545" i="1"/>
  <c r="AW566" i="1"/>
  <c r="AZ432" i="1"/>
  <c r="AW552" i="1"/>
  <c r="AY450" i="1"/>
  <c r="AY553" i="1"/>
  <c r="AW286" i="1"/>
  <c r="AY626" i="1"/>
  <c r="AZ636" i="1"/>
  <c r="AZ634" i="1"/>
  <c r="AY458" i="1"/>
  <c r="AZ627" i="1"/>
  <c r="AX642" i="1"/>
  <c r="AY628" i="1"/>
  <c r="AW627" i="1"/>
  <c r="AX753" i="1"/>
  <c r="AY604" i="1"/>
  <c r="AZ415" i="1"/>
  <c r="AZ646" i="1"/>
  <c r="AW455" i="1"/>
  <c r="AY460" i="1"/>
  <c r="AX446" i="1"/>
  <c r="AW284" i="1"/>
  <c r="AY633" i="1"/>
  <c r="AW624" i="1"/>
  <c r="AW303" i="1"/>
  <c r="AX680" i="1"/>
  <c r="AY586" i="1"/>
  <c r="AW620" i="1"/>
  <c r="AX372" i="1"/>
  <c r="AY639" i="1"/>
  <c r="AZ683" i="1"/>
  <c r="AX682" i="1"/>
  <c r="AZ570" i="1"/>
  <c r="AW797" i="1"/>
  <c r="AW279" i="1"/>
  <c r="AX690" i="1"/>
  <c r="AY285" i="1"/>
  <c r="AX684" i="1"/>
  <c r="AZ574" i="1"/>
  <c r="AZ629" i="1"/>
  <c r="AZ262" i="1"/>
  <c r="AW596" i="1"/>
  <c r="AY606" i="1"/>
  <c r="AZ358" i="1"/>
  <c r="AW448" i="1"/>
  <c r="AX602" i="1"/>
  <c r="AY400" i="1"/>
  <c r="AY597" i="1"/>
  <c r="AW331" i="1"/>
  <c r="AZ308" i="1"/>
  <c r="AZ537" i="1"/>
  <c r="AY356" i="1"/>
  <c r="AW432" i="1"/>
  <c r="AY783" i="1"/>
  <c r="AX688" i="1"/>
  <c r="AY771" i="1"/>
  <c r="AZ859" i="1"/>
  <c r="AZ402" i="1"/>
  <c r="AX451" i="1"/>
  <c r="AW347" i="1"/>
  <c r="AX612" i="1"/>
  <c r="AX322" i="1"/>
  <c r="AY607" i="1"/>
  <c r="AZ268" i="1"/>
  <c r="AZ436" i="1"/>
  <c r="AY612" i="1"/>
  <c r="AW611" i="1"/>
  <c r="AW287" i="1"/>
  <c r="AY827" i="1"/>
  <c r="AZ559" i="1"/>
  <c r="AZ691" i="1"/>
  <c r="AX578" i="1"/>
  <c r="AW330" i="1"/>
  <c r="AZ640" i="1"/>
  <c r="AY551" i="1"/>
  <c r="AZ296" i="1"/>
  <c r="AY572" i="1"/>
  <c r="AW587" i="1"/>
  <c r="AY601" i="1"/>
  <c r="AY397" i="1"/>
  <c r="AX652" i="1"/>
  <c r="AZ670" i="1"/>
  <c r="AZ541" i="1"/>
  <c r="AZ539" i="1"/>
  <c r="AX568" i="1"/>
  <c r="AY438" i="1"/>
  <c r="AY298" i="1"/>
  <c r="AY444" i="1"/>
  <c r="AW444" i="1"/>
  <c r="AZ664" i="1"/>
  <c r="AZ591" i="1"/>
  <c r="AZ564" i="1"/>
  <c r="AX618" i="1"/>
  <c r="AZ386" i="1"/>
  <c r="AW636" i="1"/>
  <c r="AX452" i="1"/>
  <c r="AZ593" i="1"/>
  <c r="AZ331" i="1"/>
  <c r="AY594" i="1"/>
  <c r="AZ768" i="1"/>
  <c r="AY599" i="1"/>
  <c r="AY620" i="1"/>
  <c r="AX628" i="1"/>
  <c r="AZ673" i="1"/>
  <c r="AX411" i="1"/>
  <c r="AY634" i="1"/>
  <c r="AW259" i="1"/>
  <c r="AW416" i="1"/>
  <c r="AX294" i="1"/>
  <c r="AW581" i="1"/>
  <c r="AZ631" i="1"/>
  <c r="AZ707" i="1"/>
  <c r="AY579" i="1"/>
  <c r="AX430" i="1"/>
  <c r="AW422" i="1"/>
  <c r="AY324" i="1"/>
  <c r="AZ649" i="1"/>
  <c r="AX648" i="1"/>
  <c r="AY790" i="1"/>
  <c r="AZ423" i="1"/>
  <c r="AZ641" i="1"/>
  <c r="AY591" i="1"/>
  <c r="AY390" i="1"/>
  <c r="AX572" i="1"/>
  <c r="AZ416" i="1"/>
  <c r="AY410" i="1"/>
  <c r="AX545" i="1"/>
  <c r="AY420" i="1"/>
  <c r="AX674" i="1"/>
  <c r="AW379" i="1"/>
  <c r="AZ569" i="1"/>
  <c r="AX454" i="1"/>
  <c r="AW369" i="1"/>
  <c r="AW589" i="1"/>
  <c r="AX616" i="1"/>
  <c r="AY650" i="1"/>
  <c r="AW319" i="1"/>
  <c r="AZ626" i="1"/>
  <c r="AW789" i="1"/>
  <c r="AX667" i="1"/>
  <c r="AX856" i="1"/>
  <c r="AZ862" i="1"/>
  <c r="AY391" i="1"/>
  <c r="AZ333" i="1"/>
  <c r="AW593" i="1"/>
  <c r="AX561" i="1"/>
  <c r="AX539" i="1"/>
  <c r="AZ383" i="1"/>
  <c r="AY250" i="1"/>
  <c r="AX626" i="1"/>
  <c r="AZ413" i="1"/>
  <c r="AY578" i="1"/>
  <c r="AW577" i="1"/>
  <c r="AX603" i="1"/>
  <c r="AY672" i="1"/>
  <c r="AX564" i="1"/>
  <c r="AY641" i="1"/>
  <c r="AZ623" i="1"/>
  <c r="AX622" i="1"/>
  <c r="AY248" i="1"/>
  <c r="AY617" i="1"/>
  <c r="AW608" i="1"/>
  <c r="AZ573" i="1"/>
  <c r="AW263" i="1"/>
  <c r="AZ603" i="1"/>
  <c r="AX668" i="1"/>
  <c r="AY654" i="1"/>
  <c r="AY652" i="1"/>
  <c r="AZ689" i="1"/>
  <c r="AY611" i="1"/>
  <c r="AW618" i="1"/>
  <c r="AX670" i="1"/>
  <c r="AZ638" i="1"/>
  <c r="AX646" i="1"/>
  <c r="AW544" i="1"/>
  <c r="AZ434" i="1"/>
  <c r="AZ585" i="1"/>
  <c r="AW610" i="1"/>
  <c r="AY595" i="1"/>
  <c r="AZ431" i="1"/>
  <c r="AW546" i="1"/>
  <c r="AX554" i="1"/>
  <c r="AZ715" i="1"/>
  <c r="AX788" i="1"/>
  <c r="AW394" i="1"/>
  <c r="AY615" i="1"/>
  <c r="AZ579" i="1"/>
  <c r="AX398" i="1"/>
  <c r="AW436" i="1"/>
  <c r="AW574" i="1"/>
  <c r="AY600" i="1"/>
  <c r="AZ379" i="1"/>
  <c r="AZ703" i="1"/>
  <c r="AY319" i="1"/>
  <c r="AY362" i="1"/>
  <c r="AY581" i="1"/>
  <c r="AW458" i="1"/>
  <c r="AZ395" i="1"/>
  <c r="AZ616" i="1"/>
  <c r="AZ455" i="1"/>
  <c r="AY366" i="1"/>
  <c r="AZ599" i="1"/>
  <c r="AW691" i="1"/>
  <c r="AY622" i="1"/>
  <c r="AW339" i="1"/>
  <c r="AZ354" i="1"/>
  <c r="AW420" i="1"/>
  <c r="AY635" i="1"/>
  <c r="AW362" i="1"/>
  <c r="AW630" i="1"/>
  <c r="AW360" i="1"/>
  <c r="AY644" i="1"/>
  <c r="AW572" i="1"/>
  <c r="AX445" i="1"/>
  <c r="AX318" i="1"/>
  <c r="AY642" i="1"/>
  <c r="AX560" i="1"/>
  <c r="AZ362" i="1"/>
  <c r="AX567" i="1"/>
  <c r="AW590" i="1"/>
  <c r="AY616" i="1"/>
  <c r="AZ369" i="1"/>
  <c r="AX650" i="1"/>
  <c r="AW860" i="1"/>
  <c r="AZ459" i="1"/>
  <c r="AY251" i="1"/>
  <c r="AY408" i="1"/>
  <c r="AW381" i="1"/>
  <c r="AY636" i="1"/>
  <c r="AZ584" i="1"/>
  <c r="AW586" i="1"/>
  <c r="AZ577" i="1"/>
  <c r="AY398" i="1"/>
  <c r="AZ699" i="1"/>
  <c r="AX698" i="1"/>
  <c r="AW453" i="1"/>
  <c r="AW628" i="1"/>
  <c r="AZ254" i="1"/>
  <c r="AW424" i="1"/>
  <c r="AW271" i="1"/>
  <c r="AZ351" i="1"/>
  <c r="AW561" i="1"/>
  <c r="AW396" i="1"/>
  <c r="AZ566" i="1"/>
  <c r="AZ659" i="1"/>
  <c r="AX796" i="1"/>
  <c r="AW603" i="1"/>
  <c r="AY247" i="1"/>
  <c r="AZ619" i="1"/>
  <c r="AW594" i="1"/>
  <c r="AX584" i="1"/>
  <c r="AX418" i="1"/>
  <c r="AW548" i="1"/>
  <c r="AY577" i="1"/>
  <c r="AZ461" i="1"/>
  <c r="AX636" i="1"/>
  <c r="AZ693" i="1"/>
  <c r="AX370" i="1"/>
  <c r="AX461" i="1"/>
  <c r="AY393" i="1"/>
  <c r="AY585" i="1"/>
  <c r="AZ668" i="1"/>
  <c r="AY624" i="1"/>
  <c r="AX392" i="1"/>
  <c r="AW454" i="1"/>
  <c r="AZ667" i="1"/>
  <c r="AZ775" i="1"/>
  <c r="AZ592" i="1"/>
  <c r="AW414" i="1"/>
  <c r="AX400" i="1"/>
  <c r="AZ557" i="1"/>
  <c r="AZ316" i="1"/>
  <c r="AY629" i="1"/>
  <c r="AZ348" i="1"/>
  <c r="AX262" i="1"/>
  <c r="AY609" i="1"/>
  <c r="AW289" i="1"/>
  <c r="AW597" i="1"/>
  <c r="AZ314" i="1"/>
  <c r="AZ652" i="1"/>
  <c r="AY618" i="1"/>
  <c r="AX598" i="1"/>
  <c r="AZ582" i="1"/>
  <c r="AZ443" i="1"/>
  <c r="AW239" i="1"/>
  <c r="AY813" i="1"/>
  <c r="AY558" i="1"/>
  <c r="AY638" i="1"/>
  <c r="AY568" i="1"/>
  <c r="AZ662" i="1"/>
  <c r="AW255" i="1"/>
  <c r="AZ655" i="1"/>
  <c r="AW401" i="1"/>
  <c r="AZ298" i="1"/>
  <c r="AW398" i="1"/>
  <c r="AX540" i="1"/>
  <c r="AY648" i="1"/>
  <c r="AW314" i="1"/>
  <c r="AW321" i="1"/>
  <c r="AX700" i="1"/>
  <c r="AW576" i="1"/>
  <c r="AW536" i="1"/>
  <c r="AY645" i="1"/>
  <c r="AY546" i="1"/>
  <c r="AW601" i="1"/>
  <c r="AY562" i="1"/>
  <c r="AW738" i="1"/>
  <c r="AW434" i="1"/>
  <c r="AY718" i="1"/>
  <c r="AX771" i="1"/>
  <c r="AW767" i="1"/>
  <c r="AW804" i="1"/>
  <c r="AZ642" i="1"/>
  <c r="AY686" i="1"/>
  <c r="AY245" i="1"/>
  <c r="AY817" i="1"/>
  <c r="AZ680" i="1"/>
  <c r="AY776" i="1"/>
  <c r="AX813" i="1"/>
  <c r="AW579" i="1"/>
  <c r="AX821" i="1"/>
  <c r="AX740" i="1"/>
  <c r="AX752" i="1"/>
  <c r="AX695" i="1"/>
  <c r="AY807" i="1"/>
  <c r="AX781" i="1"/>
  <c r="AY608" i="1"/>
  <c r="AX789" i="1"/>
  <c r="AX627" i="1"/>
  <c r="AW640" i="1"/>
  <c r="AZ762" i="1"/>
  <c r="AW745" i="1"/>
  <c r="AW757" i="1"/>
  <c r="AZ841" i="1"/>
  <c r="AX371" i="1"/>
  <c r="AZ771" i="1"/>
  <c r="AW677" i="1"/>
  <c r="AZ815" i="1"/>
  <c r="AY605" i="1"/>
  <c r="AZ790" i="1"/>
  <c r="AX724" i="1"/>
  <c r="AX635" i="1"/>
  <c r="AY840" i="1"/>
  <c r="AW669" i="1"/>
  <c r="AW746" i="1"/>
  <c r="AY754" i="1"/>
  <c r="AX665" i="1"/>
  <c r="AX808" i="1"/>
  <c r="AX653" i="1"/>
  <c r="AY762" i="1"/>
  <c r="AX766" i="1"/>
  <c r="AW717" i="1"/>
  <c r="AW462" i="1"/>
  <c r="AY833" i="1"/>
  <c r="AX297" i="1"/>
  <c r="AZ355" i="1"/>
  <c r="AX812" i="1"/>
  <c r="AY768" i="1"/>
  <c r="AX820" i="1"/>
  <c r="AX619" i="1"/>
  <c r="AW733" i="1"/>
  <c r="AY494" i="1"/>
  <c r="AW651" i="1"/>
  <c r="AW663" i="1"/>
  <c r="AW736" i="1"/>
  <c r="AY265" i="1"/>
  <c r="AZ576" i="1"/>
  <c r="AY747" i="1"/>
  <c r="AX704" i="1"/>
  <c r="AY787" i="1"/>
  <c r="AX581" i="1"/>
  <c r="AX720" i="1"/>
  <c r="AW783" i="1"/>
  <c r="AW616" i="1"/>
  <c r="AX791" i="1"/>
  <c r="AZ658" i="1"/>
  <c r="AX249" i="1"/>
  <c r="AY452" i="1"/>
  <c r="AZ791" i="1"/>
  <c r="AX639" i="1"/>
  <c r="AZ264" i="1"/>
  <c r="AW818" i="1"/>
  <c r="AY715" i="1"/>
  <c r="AW770" i="1"/>
  <c r="AZ847" i="1"/>
  <c r="AX798" i="1"/>
  <c r="AW585" i="1"/>
  <c r="AX738" i="1"/>
  <c r="AW683" i="1"/>
  <c r="AZ251" i="1"/>
  <c r="AZ811" i="1"/>
  <c r="AZ644" i="1"/>
  <c r="AX836" i="1"/>
  <c r="AZ722" i="1"/>
  <c r="AY808" i="1"/>
  <c r="AX663" i="1"/>
  <c r="AY598" i="1"/>
  <c r="AW658" i="1"/>
  <c r="AW781" i="1"/>
  <c r="AZ283" i="1"/>
  <c r="AW329" i="1"/>
  <c r="AX742" i="1"/>
  <c r="AW693" i="1"/>
  <c r="AZ764" i="1"/>
  <c r="AY621" i="1"/>
  <c r="AY619" i="1"/>
  <c r="AZ727" i="1"/>
  <c r="AZ739" i="1"/>
  <c r="AX731" i="1"/>
  <c r="AW720" i="1"/>
  <c r="AZ732" i="1"/>
  <c r="AY589" i="1"/>
  <c r="AZ772" i="1"/>
  <c r="AY839" i="1"/>
  <c r="AX573" i="1"/>
  <c r="AX782" i="1"/>
  <c r="AW556" i="1"/>
  <c r="AY782" i="1"/>
  <c r="AX275" i="1"/>
  <c r="AW784" i="1"/>
  <c r="AW695" i="1"/>
  <c r="AY799" i="1"/>
  <c r="AX831" i="1"/>
  <c r="AW716" i="1"/>
  <c r="AX613" i="1"/>
  <c r="AZ710" i="1"/>
  <c r="AY828" i="1"/>
  <c r="AX722" i="1"/>
  <c r="AY791" i="1"/>
  <c r="AW845" i="1"/>
  <c r="AW648" i="1"/>
  <c r="AX607" i="1"/>
  <c r="AW247" i="1"/>
  <c r="AX727" i="1"/>
  <c r="AW742" i="1"/>
  <c r="AZ753" i="1"/>
  <c r="AX583" i="1"/>
  <c r="AZ378" i="1"/>
  <c r="AY687" i="1"/>
  <c r="AX357" i="1"/>
  <c r="AZ247" i="1"/>
  <c r="AZ799" i="1"/>
  <c r="AW582" i="1"/>
  <c r="AZ807" i="1"/>
  <c r="AZ676" i="1"/>
  <c r="AY726" i="1"/>
  <c r="AX845" i="1"/>
  <c r="AZ656" i="1"/>
  <c r="AY785" i="1"/>
  <c r="AX309" i="1"/>
  <c r="AW272" i="1"/>
  <c r="AY731" i="1"/>
  <c r="AW801" i="1"/>
  <c r="AX697" i="1"/>
  <c r="AW614" i="1"/>
  <c r="AZ823" i="1"/>
  <c r="AX706" i="1"/>
  <c r="AY824" i="1"/>
  <c r="AZ792" i="1"/>
  <c r="AZ774" i="1"/>
  <c r="AW709" i="1"/>
  <c r="AZ338" i="1"/>
  <c r="AX555" i="1"/>
  <c r="AX839" i="1"/>
  <c r="AY426" i="1"/>
  <c r="AY688" i="1"/>
  <c r="AW768" i="1"/>
  <c r="AX307" i="1"/>
  <c r="AX391" i="1"/>
  <c r="AW832" i="1"/>
  <c r="AY732" i="1"/>
  <c r="AW710" i="1"/>
  <c r="AY536" i="1"/>
  <c r="AY713" i="1"/>
  <c r="AY826" i="1"/>
  <c r="AZ359" i="1"/>
  <c r="AX797" i="1"/>
  <c r="AZ493" i="1"/>
  <c r="AX774" i="1"/>
  <c r="AY679" i="1"/>
  <c r="AW737" i="1"/>
  <c r="AW765" i="1"/>
  <c r="AX702" i="1"/>
  <c r="AX807" i="1"/>
  <c r="AX749" i="1"/>
  <c r="AY646" i="1"/>
  <c r="AZ729" i="1"/>
  <c r="AY815" i="1"/>
  <c r="AY446" i="1"/>
  <c r="AX732" i="1"/>
  <c r="AW600" i="1"/>
  <c r="AX775" i="1"/>
  <c r="AX819" i="1"/>
  <c r="AY414" i="1"/>
  <c r="AY756" i="1"/>
  <c r="AX800" i="1"/>
  <c r="AW696" i="1"/>
  <c r="AX824" i="1"/>
  <c r="AX645" i="1"/>
  <c r="AW721" i="1"/>
  <c r="AZ769" i="1"/>
  <c r="AZ568" i="1"/>
  <c r="AW667" i="1"/>
  <c r="AW675" i="1"/>
  <c r="AX339" i="1"/>
  <c r="AX726" i="1"/>
  <c r="AW805" i="1"/>
  <c r="AX677" i="1"/>
  <c r="AW701" i="1"/>
  <c r="AW584" i="1"/>
  <c r="AZ610" i="1"/>
  <c r="AX649" i="1"/>
  <c r="AY708" i="1"/>
  <c r="AY847" i="1"/>
  <c r="AX303" i="1"/>
  <c r="AY583" i="1"/>
  <c r="AX673" i="1"/>
  <c r="AY788" i="1"/>
  <c r="AX588" i="1"/>
  <c r="AY737" i="1"/>
  <c r="AX817" i="1"/>
  <c r="AX736" i="1"/>
  <c r="AX764" i="1"/>
  <c r="AY720" i="1"/>
  <c r="AY705" i="1"/>
  <c r="AY372" i="1"/>
  <c r="AX815" i="1"/>
  <c r="AX576" i="1"/>
  <c r="AY837" i="1"/>
  <c r="AZ706" i="1"/>
  <c r="AX566" i="1"/>
  <c r="AZ806" i="1"/>
  <c r="AZ669" i="1"/>
  <c r="AZ324" i="1"/>
  <c r="AX345" i="1"/>
  <c r="AY239" i="1"/>
  <c r="AW755" i="1"/>
  <c r="AZ804" i="1"/>
  <c r="AZ686" i="1"/>
  <c r="AX592" i="1"/>
  <c r="AX637" i="1"/>
  <c r="AX787" i="1"/>
  <c r="AY704" i="1"/>
  <c r="AX595" i="1"/>
  <c r="AW739" i="1"/>
  <c r="AY757" i="1"/>
  <c r="AX790" i="1"/>
  <c r="AY693" i="1"/>
  <c r="AW656" i="1"/>
  <c r="AW681" i="1"/>
  <c r="AX846" i="1"/>
  <c r="AX283" i="1"/>
  <c r="AX327" i="1"/>
  <c r="AY289" i="1"/>
  <c r="AX317" i="1"/>
  <c r="AX715" i="1"/>
  <c r="AZ747" i="1"/>
  <c r="AY786" i="1"/>
  <c r="AY698" i="1"/>
  <c r="AW729" i="1"/>
  <c r="AZ748" i="1"/>
  <c r="AY678" i="1"/>
  <c r="AZ761" i="1"/>
  <c r="AX647" i="1"/>
  <c r="AY794" i="1"/>
  <c r="AY758" i="1"/>
  <c r="AW837" i="1"/>
  <c r="AW839" i="1"/>
  <c r="AX823" i="1"/>
  <c r="AW813" i="1"/>
  <c r="AX777" i="1"/>
  <c r="AW821" i="1"/>
  <c r="AZ819" i="1"/>
  <c r="AZ719" i="1"/>
  <c r="AY836" i="1"/>
  <c r="AZ758" i="1"/>
  <c r="AZ770" i="1"/>
  <c r="AW826" i="1"/>
  <c r="AW668" i="1"/>
  <c r="AZ787" i="1"/>
  <c r="AW674" i="1"/>
  <c r="AX428" i="1"/>
  <c r="AZ812" i="1"/>
  <c r="AY778" i="1"/>
  <c r="AX833" i="1"/>
  <c r="AX549" i="1"/>
  <c r="AZ800" i="1"/>
  <c r="AX792" i="1"/>
  <c r="AX768" i="1"/>
  <c r="AW392" i="1"/>
  <c r="AY830" i="1"/>
  <c r="AY746" i="1"/>
  <c r="AX719" i="1"/>
  <c r="AY820" i="1"/>
  <c r="AY582" i="1"/>
  <c r="AX553" i="1"/>
  <c r="AX725" i="1"/>
  <c r="AZ235" i="1"/>
  <c r="AY337" i="1"/>
  <c r="AW686" i="1"/>
  <c r="AY671" i="1"/>
  <c r="AW623" i="1"/>
  <c r="AZ621" i="1"/>
  <c r="AW775" i="1"/>
  <c r="AX681" i="1"/>
  <c r="AZ723" i="1"/>
  <c r="AZ751" i="1"/>
  <c r="AZ801" i="1"/>
  <c r="AY544" i="1"/>
  <c r="AX830" i="1"/>
  <c r="AX617" i="1"/>
  <c r="AX714" i="1"/>
  <c r="AX442" i="1"/>
  <c r="AZ688" i="1"/>
  <c r="AY749" i="1"/>
  <c r="AW690" i="1"/>
  <c r="AY724" i="1"/>
  <c r="AY848" i="1"/>
  <c r="AZ808" i="1"/>
  <c r="AZ261" i="1"/>
  <c r="AZ818" i="1"/>
  <c r="AX641" i="1"/>
  <c r="AZ682" i="1"/>
  <c r="AZ730" i="1"/>
  <c r="AX712" i="1"/>
  <c r="AZ738" i="1"/>
  <c r="AY685" i="1"/>
  <c r="AY829" i="1"/>
  <c r="AW793" i="1"/>
  <c r="AW779" i="1"/>
  <c r="AY773" i="1"/>
  <c r="AX718" i="1"/>
  <c r="AZ453" i="1"/>
  <c r="AW754" i="1"/>
  <c r="AY353" i="1"/>
  <c r="AX333" i="1"/>
  <c r="AZ767" i="1"/>
  <c r="AZ822" i="1"/>
  <c r="AY257" i="1"/>
  <c r="AY293" i="1"/>
  <c r="AX779" i="1"/>
  <c r="AW830" i="1"/>
  <c r="AX834" i="1"/>
  <c r="AY818" i="1"/>
  <c r="AX643" i="1"/>
  <c r="AX816" i="1"/>
  <c r="AY667" i="1"/>
  <c r="AW295" i="1"/>
  <c r="AZ684" i="1"/>
  <c r="AW643" i="1"/>
  <c r="AW659" i="1"/>
  <c r="AY741" i="1"/>
  <c r="AW652" i="1"/>
  <c r="AW772" i="1"/>
  <c r="AY806" i="1"/>
  <c r="AX412" i="1"/>
  <c r="AY846" i="1"/>
  <c r="AZ700" i="1"/>
  <c r="AX735" i="1"/>
  <c r="AW689" i="1"/>
  <c r="AZ278" i="1"/>
  <c r="AX822" i="1"/>
  <c r="AZ321" i="1"/>
  <c r="AZ829" i="1"/>
  <c r="AX605" i="1"/>
  <c r="AY700" i="1"/>
  <c r="AW649" i="1"/>
  <c r="AX711" i="1"/>
  <c r="AW583" i="1"/>
  <c r="AX705" i="1"/>
  <c r="AX601" i="1"/>
  <c r="AX759" i="1"/>
  <c r="AX778" i="1"/>
  <c r="AW676" i="1"/>
  <c r="AW617" i="1"/>
  <c r="AW654" i="1"/>
  <c r="AY695" i="1"/>
  <c r="AZ718" i="1"/>
  <c r="AW673" i="1"/>
  <c r="AW749" i="1"/>
  <c r="AX494" i="1"/>
  <c r="AX707" i="1"/>
  <c r="AY333" i="1"/>
  <c r="AX239" i="1"/>
  <c r="AX754" i="1"/>
  <c r="AX770" i="1"/>
  <c r="AY763" i="1"/>
  <c r="AW642" i="1"/>
  <c r="AY800" i="1"/>
  <c r="AY665" i="1"/>
  <c r="AX803" i="1"/>
  <c r="AX767" i="1"/>
  <c r="AX776" i="1"/>
  <c r="AY462" i="1"/>
  <c r="AY842" i="1"/>
  <c r="AY730" i="1"/>
  <c r="AX734" i="1"/>
  <c r="AY567" i="1"/>
  <c r="AX743" i="1"/>
  <c r="AW819" i="1"/>
  <c r="AY706" i="1"/>
  <c r="AY845" i="1"/>
  <c r="AX589" i="1"/>
  <c r="AX825" i="1"/>
  <c r="AZ788" i="1"/>
  <c r="AW538" i="1"/>
  <c r="AY394" i="1"/>
  <c r="AX717" i="1"/>
  <c r="AX750" i="1"/>
  <c r="AZ549" i="1"/>
  <c r="AX544" i="1"/>
  <c r="AW708" i="1"/>
  <c r="AX721" i="1"/>
  <c r="AZ786" i="1"/>
  <c r="AW814" i="1"/>
  <c r="AX551" i="1"/>
  <c r="AY703" i="1"/>
  <c r="AY662" i="1"/>
  <c r="AZ750" i="1"/>
  <c r="AW315" i="1"/>
  <c r="AZ802" i="1"/>
  <c r="AY755" i="1"/>
  <c r="AY305" i="1"/>
  <c r="AY456" i="1"/>
  <c r="AX625" i="1"/>
  <c r="AW778" i="1"/>
  <c r="AZ830" i="1"/>
  <c r="AZ339" i="1"/>
  <c r="AZ831" i="1"/>
  <c r="AZ760" i="1"/>
  <c r="AY649" i="1"/>
  <c r="AZ803" i="1"/>
  <c r="AY838" i="1"/>
  <c r="AX444" i="1"/>
  <c r="AY674" i="1"/>
  <c r="AY769" i="1"/>
  <c r="AY781" i="1"/>
  <c r="AW763" i="1"/>
  <c r="AW831" i="1"/>
  <c r="AX672" i="1"/>
  <c r="AX611" i="1"/>
  <c r="AW633" i="1"/>
  <c r="AY689" i="1"/>
  <c r="AY707" i="1"/>
  <c r="AZ734" i="1"/>
  <c r="AY811" i="1"/>
  <c r="AZ580" i="1"/>
  <c r="AZ809" i="1"/>
  <c r="AY774" i="1"/>
  <c r="AW591" i="1"/>
  <c r="AW644" i="1"/>
  <c r="AY699" i="1"/>
  <c r="AY745" i="1"/>
  <c r="AY424" i="1"/>
  <c r="AY753" i="1"/>
  <c r="AY696" i="1"/>
  <c r="AY711" i="1"/>
  <c r="AX679" i="1"/>
  <c r="AZ765" i="1"/>
  <c r="AX794" i="1"/>
  <c r="AZ712" i="1"/>
  <c r="AY561" i="1"/>
  <c r="AY721" i="1"/>
  <c r="AX802" i="1"/>
  <c r="AY795" i="1"/>
  <c r="AY742" i="1"/>
  <c r="AW671" i="1"/>
  <c r="AX760" i="1"/>
  <c r="AY797" i="1"/>
  <c r="AX361" i="1"/>
  <c r="AY748" i="1"/>
  <c r="AZ757" i="1"/>
  <c r="AW817" i="1"/>
  <c r="AW722" i="1"/>
  <c r="AX574" i="1"/>
  <c r="AW825" i="1"/>
  <c r="AZ754" i="1"/>
  <c r="AZ766" i="1"/>
  <c r="AX762" i="1"/>
  <c r="AW838" i="1"/>
  <c r="AX631" i="1"/>
  <c r="AX848" i="1"/>
  <c r="AZ721" i="1"/>
  <c r="AY804" i="1"/>
  <c r="AZ726" i="1"/>
  <c r="AY812" i="1"/>
  <c r="AY735" i="1"/>
  <c r="AZ694" i="1"/>
  <c r="AW650" i="1"/>
  <c r="AZ796" i="1"/>
  <c r="AX841" i="1"/>
  <c r="AZ717" i="1"/>
  <c r="AX710" i="1"/>
  <c r="AW787" i="1"/>
  <c r="AZ737" i="1"/>
  <c r="AY442" i="1"/>
  <c r="AX460" i="1"/>
  <c r="AW684" i="1"/>
  <c r="AZ736" i="1"/>
  <c r="AY692" i="1"/>
  <c r="AX838" i="1"/>
  <c r="AZ817" i="1"/>
  <c r="AX769" i="1"/>
  <c r="AX587" i="1"/>
  <c r="AZ778" i="1"/>
  <c r="AX597" i="1"/>
  <c r="AY752" i="1"/>
  <c r="AZ834" i="1"/>
  <c r="AW769" i="1"/>
  <c r="AY803" i="1"/>
  <c r="AY823" i="1"/>
  <c r="AW744" i="1"/>
  <c r="AY385" i="1"/>
  <c r="AX387" i="1"/>
  <c r="AW711" i="1"/>
  <c r="AY764" i="1"/>
  <c r="AY673" i="1"/>
  <c r="AY701" i="1"/>
  <c r="AW615" i="1"/>
  <c r="AZ653" i="1"/>
  <c r="AW807" i="1"/>
  <c r="AY681" i="1"/>
  <c r="AY669" i="1"/>
  <c r="AW844" i="1"/>
  <c r="AW785" i="1"/>
  <c r="AY835" i="1"/>
  <c r="AY729" i="1"/>
  <c r="AW450" i="1"/>
  <c r="AY734" i="1"/>
  <c r="AX818" i="1"/>
  <c r="AW703" i="1"/>
  <c r="AX733" i="1"/>
  <c r="AX656" i="1"/>
  <c r="AZ777" i="1"/>
  <c r="AW418" i="1"/>
  <c r="AX699" i="1"/>
  <c r="AX786" i="1"/>
  <c r="AW751" i="1"/>
  <c r="AZ637" i="1"/>
  <c r="AX606" i="1"/>
  <c r="AW740" i="1"/>
  <c r="AW575" i="1"/>
  <c r="AW373" i="1"/>
  <c r="AX689" i="1"/>
  <c r="AZ781" i="1"/>
  <c r="AW719" i="1"/>
  <c r="AZ605" i="1"/>
  <c r="AW759" i="1"/>
  <c r="AZ789" i="1"/>
  <c r="AY677" i="1"/>
  <c r="AW631" i="1"/>
  <c r="AY793" i="1"/>
  <c r="AX814" i="1"/>
  <c r="AY709" i="1"/>
  <c r="AZ755" i="1"/>
  <c r="AX671" i="1"/>
  <c r="AX773" i="1"/>
  <c r="AX615" i="1"/>
  <c r="AX847" i="1"/>
  <c r="AX608" i="1"/>
  <c r="AZ565" i="1"/>
  <c r="AX806" i="1"/>
  <c r="AW660" i="1"/>
  <c r="AZ749" i="1"/>
  <c r="AW780" i="1"/>
  <c r="AZ617" i="1"/>
  <c r="AX703" i="1"/>
  <c r="AX785" i="1"/>
  <c r="AW657" i="1"/>
  <c r="AZ578" i="1"/>
  <c r="AW697" i="1"/>
  <c r="AW741" i="1"/>
  <c r="AW753" i="1"/>
  <c r="AY722" i="1"/>
  <c r="AW726" i="1"/>
  <c r="AX569" i="1"/>
  <c r="AY772" i="1"/>
  <c r="AX687" i="1"/>
  <c r="AY780" i="1"/>
  <c r="AX801" i="1"/>
  <c r="AY697" i="1"/>
  <c r="AW655" i="1"/>
  <c r="AX744" i="1"/>
  <c r="AX756" i="1"/>
  <c r="AW664" i="1"/>
  <c r="AX285" i="1"/>
  <c r="AX723" i="1"/>
  <c r="AZ784" i="1"/>
  <c r="AY822" i="1"/>
  <c r="AW761" i="1"/>
  <c r="AY789" i="1"/>
  <c r="AX826" i="1"/>
  <c r="AY743" i="1"/>
  <c r="AY816" i="1"/>
  <c r="AY719" i="1"/>
  <c r="AW750" i="1"/>
  <c r="AX279" i="1"/>
  <c r="AX375" i="1"/>
  <c r="AX319" i="1"/>
  <c r="AW809" i="1"/>
  <c r="AY684" i="1"/>
  <c r="AY682" i="1"/>
  <c r="AY761" i="1"/>
  <c r="AW707" i="1"/>
  <c r="AY832" i="1"/>
  <c r="AY844" i="1"/>
  <c r="AW766" i="1"/>
  <c r="AZ311" i="1"/>
  <c r="AZ741" i="1"/>
  <c r="AX739" i="1"/>
  <c r="AW735" i="1"/>
  <c r="AZ660" i="1"/>
  <c r="AW846" i="1"/>
  <c r="AZ805" i="1"/>
  <c r="AZ720" i="1"/>
  <c r="AW666" i="1"/>
  <c r="AZ724" i="1"/>
  <c r="AW685" i="1"/>
  <c r="AZ628" i="1"/>
  <c r="AW756" i="1"/>
  <c r="AZ773" i="1"/>
  <c r="AY792" i="1"/>
  <c r="AY683" i="1"/>
  <c r="AX624" i="1"/>
  <c r="AW706" i="1"/>
  <c r="AY751" i="1"/>
  <c r="AW840" i="1"/>
  <c r="AZ353" i="1"/>
  <c r="AX585" i="1"/>
  <c r="AY760" i="1"/>
  <c r="AX828" i="1"/>
  <c r="AZ590" i="1"/>
  <c r="AX805" i="1"/>
  <c r="AY702" i="1"/>
  <c r="AY765" i="1"/>
  <c r="AW799" i="1"/>
  <c r="AW713" i="1"/>
  <c r="AY738" i="1"/>
  <c r="AZ742" i="1"/>
  <c r="AY573" i="1"/>
  <c r="AZ756" i="1"/>
  <c r="AX683" i="1"/>
  <c r="AZ702" i="1"/>
  <c r="AZ746" i="1"/>
  <c r="AZ562" i="1"/>
  <c r="AZ793" i="1"/>
  <c r="AW802" i="1"/>
  <c r="AZ843" i="1"/>
  <c r="AZ323" i="1"/>
  <c r="AZ589" i="1"/>
  <c r="AW743" i="1"/>
  <c r="AZ814" i="1"/>
  <c r="AY779" i="1"/>
  <c r="AY565" i="1"/>
  <c r="AW540" i="1"/>
  <c r="AY766" i="1"/>
  <c r="AY810" i="1"/>
  <c r="AZ842" i="1"/>
  <c r="AZ820" i="1"/>
  <c r="AZ833" i="1"/>
  <c r="AY552" i="1"/>
  <c r="AY660" i="1"/>
  <c r="AW665" i="1"/>
  <c r="AX633" i="1"/>
  <c r="AZ798" i="1"/>
  <c r="AY777" i="1"/>
  <c r="AZ340" i="1"/>
  <c r="AZ743" i="1"/>
  <c r="AX299" i="1"/>
  <c r="AX757" i="1"/>
  <c r="AX804" i="1"/>
  <c r="AY675" i="1"/>
  <c r="AZ740" i="1"/>
  <c r="AW811" i="1"/>
  <c r="AZ813" i="1"/>
  <c r="AZ837" i="1"/>
  <c r="AW680" i="1"/>
  <c r="AY563" i="1"/>
  <c r="AX381" i="1"/>
  <c r="AW236" i="1"/>
  <c r="AX783" i="1"/>
  <c r="AZ845" i="1"/>
  <c r="AZ279" i="1"/>
  <c r="AX843" i="1"/>
  <c r="AZ785" i="1"/>
  <c r="AY657" i="1"/>
  <c r="AZ725" i="1"/>
  <c r="AY784" i="1"/>
  <c r="AX287" i="1"/>
  <c r="AZ704" i="1"/>
  <c r="AZ561" i="1"/>
  <c r="AX842" i="1"/>
  <c r="AX241" i="1"/>
  <c r="AZ277" i="1"/>
  <c r="AW653" i="1"/>
  <c r="AZ327" i="1"/>
  <c r="AX623" i="1"/>
  <c r="AW820" i="1"/>
  <c r="AY560" i="1"/>
  <c r="AZ840" i="1"/>
  <c r="AZ838" i="1"/>
  <c r="AZ337" i="1"/>
  <c r="AZ836" i="1"/>
  <c r="AY430" i="1"/>
  <c r="AX716" i="1"/>
  <c r="AW639" i="1"/>
  <c r="AW727" i="1"/>
  <c r="AX685" i="1"/>
  <c r="AY740" i="1"/>
  <c r="AW760" i="1"/>
  <c r="AX746" i="1"/>
  <c r="AY363" i="1"/>
  <c r="AY690" i="1"/>
  <c r="AY727" i="1"/>
  <c r="AW758" i="1"/>
  <c r="AW607" i="1"/>
  <c r="AZ752" i="1"/>
  <c r="AY663" i="1"/>
  <c r="AY614" i="1"/>
  <c r="AY841" i="1"/>
  <c r="AZ692" i="1"/>
  <c r="AX832" i="1"/>
  <c r="AZ733" i="1"/>
  <c r="AW828" i="1"/>
  <c r="AZ779" i="1"/>
  <c r="AX730" i="1"/>
  <c r="AX809" i="1"/>
  <c r="AW682" i="1"/>
  <c r="AX729" i="1"/>
  <c r="AX629" i="1"/>
  <c r="AW679" i="1"/>
  <c r="AX837" i="1"/>
  <c r="AX341" i="1"/>
  <c r="AZ679" i="1"/>
  <c r="AX693" i="1"/>
  <c r="AW782" i="1"/>
  <c r="AX359" i="1"/>
  <c r="AX557" i="1"/>
  <c r="AZ256" i="1"/>
  <c r="AW794" i="1"/>
  <c r="AY271" i="1"/>
  <c r="AZ307" i="1"/>
  <c r="AX257" i="1"/>
  <c r="AW816" i="1"/>
  <c r="AW786" i="1"/>
  <c r="AW748" i="1"/>
  <c r="AZ794" i="1"/>
  <c r="AZ763" i="1"/>
  <c r="AY714" i="1"/>
  <c r="AY651" i="1"/>
  <c r="AY317" i="1"/>
  <c r="AX758" i="1"/>
  <c r="AZ696" i="1"/>
  <c r="AW798" i="1"/>
  <c r="AW827" i="1"/>
  <c r="AW800" i="1"/>
  <c r="AY759" i="1"/>
  <c r="AW777" i="1"/>
  <c r="AZ635" i="1"/>
  <c r="AX373" i="1"/>
  <c r="AY661" i="1"/>
  <c r="AX669" i="1"/>
  <c r="AW715" i="1"/>
  <c r="AY728" i="1"/>
  <c r="AW806" i="1"/>
  <c r="AY321" i="1"/>
  <c r="AY347" i="1"/>
  <c r="AX772" i="1"/>
  <c r="AX747" i="1"/>
  <c r="AZ839" i="1"/>
  <c r="AW712" i="1"/>
  <c r="AW704" i="1"/>
  <c r="AX761" i="1"/>
  <c r="AY566" i="1"/>
  <c r="AY825" i="1"/>
  <c r="AW672" i="1"/>
  <c r="AX741" i="1"/>
  <c r="AZ690" i="1"/>
  <c r="AW645" i="1"/>
  <c r="AW747" i="1"/>
  <c r="AX273" i="1"/>
  <c r="AY637" i="1"/>
  <c r="AW796" i="1"/>
  <c r="AX253" i="1"/>
  <c r="AX349" i="1"/>
  <c r="AY834" i="1"/>
  <c r="AX389" i="1"/>
  <c r="AX245" i="1"/>
  <c r="AY277" i="1"/>
  <c r="AY770" i="1"/>
  <c r="AX795" i="1"/>
  <c r="AW776" i="1"/>
  <c r="AZ795" i="1"/>
  <c r="AX737" i="1"/>
  <c r="AW803" i="1"/>
  <c r="AW795" i="1"/>
  <c r="AW835" i="1"/>
  <c r="AZ844" i="1"/>
  <c r="AY349" i="1"/>
  <c r="AW718" i="1"/>
  <c r="AZ826" i="1"/>
  <c r="AZ745" i="1"/>
  <c r="AX835" i="1"/>
  <c r="AW762" i="1"/>
  <c r="AX745" i="1"/>
  <c r="AX315" i="1"/>
  <c r="AY775" i="1"/>
  <c r="AZ759" i="1"/>
  <c r="AY303" i="1"/>
  <c r="AY710" i="1"/>
  <c r="AX844" i="1"/>
  <c r="AW734" i="1"/>
  <c r="AZ744" i="1"/>
  <c r="AW688" i="1"/>
  <c r="AZ776" i="1"/>
  <c r="AZ832" i="1"/>
  <c r="AW646" i="1"/>
  <c r="AY802" i="1"/>
  <c r="AY801" i="1"/>
  <c r="AX265" i="1"/>
  <c r="AW234" i="1"/>
  <c r="AX651" i="1"/>
  <c r="AX343" i="1"/>
  <c r="AX376" i="1"/>
  <c r="AW724" i="1"/>
  <c r="AY259" i="1"/>
  <c r="AX355" i="1"/>
  <c r="AW705" i="1"/>
  <c r="AZ596" i="1"/>
  <c r="AZ708" i="1"/>
  <c r="AZ698" i="1"/>
  <c r="AW834" i="1"/>
  <c r="AX827" i="1"/>
  <c r="AZ816" i="1"/>
  <c r="AZ780" i="1"/>
  <c r="AZ828" i="1"/>
  <c r="AY241" i="1"/>
  <c r="AX269" i="1"/>
  <c r="AY315" i="1"/>
  <c r="AX277" i="1"/>
  <c r="AX365" i="1"/>
  <c r="AY796" i="1"/>
  <c r="AX763" i="1"/>
  <c r="AW732" i="1"/>
  <c r="AX311" i="1"/>
  <c r="AX793" i="1"/>
  <c r="AY381" i="1"/>
  <c r="AW723" i="1"/>
  <c r="AY733" i="1"/>
  <c r="AZ735" i="1"/>
  <c r="AX655" i="1"/>
  <c r="AZ716" i="1"/>
  <c r="AX691" i="1"/>
  <c r="AW808" i="1"/>
  <c r="AW829" i="1"/>
  <c r="AY281" i="1"/>
  <c r="AW847" i="1"/>
  <c r="AX291" i="1"/>
  <c r="AW792" i="1"/>
  <c r="AY659" i="1"/>
  <c r="AW694" i="1"/>
  <c r="AX713" i="1"/>
  <c r="AX708" i="1"/>
  <c r="AW670" i="1"/>
  <c r="AX301" i="1"/>
  <c r="AX657" i="1"/>
  <c r="AX593" i="1"/>
  <c r="AW842" i="1"/>
  <c r="AX281" i="1"/>
  <c r="AZ245" i="1"/>
  <c r="AZ835" i="1"/>
  <c r="AX263" i="1"/>
  <c r="AX377" i="1"/>
  <c r="AX591" i="1"/>
  <c r="AZ846" i="1"/>
  <c r="AX577" i="1"/>
  <c r="AW731" i="1"/>
  <c r="AW692" i="1"/>
  <c r="AW812" i="1"/>
  <c r="AZ825" i="1"/>
  <c r="AY736" i="1"/>
  <c r="AY805" i="1"/>
  <c r="AZ728" i="1"/>
  <c r="AY814" i="1"/>
  <c r="AX728" i="1"/>
  <c r="AX829" i="1"/>
  <c r="AY653" i="1"/>
  <c r="AZ343" i="1"/>
  <c r="AY249" i="1"/>
  <c r="AX237" i="1"/>
  <c r="AW841" i="1"/>
  <c r="AW256" i="1"/>
  <c r="AX638" i="1"/>
  <c r="AX243" i="1"/>
  <c r="AY809" i="1"/>
  <c r="AY798" i="1"/>
  <c r="AZ295" i="1"/>
  <c r="AX325" i="1"/>
  <c r="AW824" i="1"/>
  <c r="AX751" i="1"/>
  <c r="AY243" i="1"/>
  <c r="AW266" i="1"/>
  <c r="AX780" i="1"/>
  <c r="AY750" i="1"/>
  <c r="AY843" i="1"/>
  <c r="AX550" i="1"/>
  <c r="AX323" i="1"/>
  <c r="AW632" i="1"/>
  <c r="AW725" i="1"/>
  <c r="AX840" i="1"/>
  <c r="AZ305" i="1"/>
  <c r="AX247" i="1"/>
  <c r="AY725" i="1"/>
  <c r="AY379" i="1"/>
  <c r="AY279" i="1"/>
  <c r="AZ731" i="1"/>
  <c r="AW836" i="1"/>
  <c r="AW728" i="1"/>
  <c r="AY261" i="1"/>
  <c r="AW730" i="1"/>
  <c r="AW788" i="1"/>
  <c r="AX701" i="1"/>
  <c r="AZ848" i="1"/>
  <c r="AX810" i="1"/>
  <c r="AX571" i="1"/>
  <c r="AX609" i="1"/>
  <c r="AX575" i="1"/>
  <c r="AW250" i="1"/>
  <c r="AX748" i="1"/>
  <c r="AX313" i="1"/>
  <c r="AY331" i="1"/>
  <c r="AX424" i="1"/>
  <c r="AZ714" i="1"/>
  <c r="AY287" i="1"/>
  <c r="AY717" i="1"/>
  <c r="AW833" i="1"/>
  <c r="AY767" i="1"/>
  <c r="AY739" i="1"/>
  <c r="AY821" i="1"/>
  <c r="AW810" i="1"/>
  <c r="AW774" i="1"/>
  <c r="AZ824" i="1"/>
  <c r="AX640" i="1"/>
  <c r="AX329" i="1"/>
  <c r="AW815" i="1"/>
  <c r="AW791" i="1"/>
  <c r="AZ685" i="1"/>
  <c r="AW843" i="1"/>
  <c r="AX267" i="1"/>
  <c r="AY255" i="1"/>
  <c r="AZ821" i="1"/>
  <c r="AZ293" i="1"/>
  <c r="AY309" i="1"/>
  <c r="AZ782" i="1"/>
  <c r="AZ827" i="1"/>
  <c r="AY291" i="1"/>
  <c r="AX709" i="1"/>
  <c r="AX675" i="1"/>
  <c r="AY275" i="1"/>
  <c r="AX259" i="1"/>
  <c r="AX251" i="1"/>
  <c r="AW764" i="1"/>
  <c r="AX235" i="1"/>
  <c r="AX755" i="1"/>
  <c r="AY273" i="1"/>
  <c r="AZ797" i="1"/>
  <c r="AW848" i="1"/>
  <c r="AW752" i="1"/>
  <c r="AY694" i="1"/>
  <c r="AX289" i="1"/>
  <c r="AW702" i="1"/>
  <c r="AY297" i="1"/>
  <c r="AW687" i="1"/>
  <c r="AX621" i="1"/>
  <c r="AY369" i="1"/>
  <c r="AZ267" i="1"/>
  <c r="AZ263" i="1"/>
  <c r="AX295" i="1"/>
  <c r="AY712" i="1"/>
  <c r="AX659" i="1"/>
  <c r="AW662" i="1"/>
  <c r="AY819" i="1"/>
  <c r="AZ299" i="1"/>
  <c r="AW790" i="1"/>
  <c r="AY723" i="1"/>
  <c r="AW773" i="1"/>
  <c r="AW599" i="1"/>
  <c r="AX811" i="1"/>
  <c r="AW823" i="1"/>
  <c r="AW240" i="1"/>
  <c r="AY655" i="1"/>
  <c r="AY365" i="1"/>
  <c r="AW822" i="1"/>
  <c r="AX497" i="1"/>
  <c r="AH89" i="5" l="1"/>
  <c r="C89" i="5"/>
  <c r="AH92" i="5"/>
  <c r="C92" i="5"/>
  <c r="C87" i="5"/>
  <c r="AH87" i="5"/>
  <c r="AH105" i="5"/>
  <c r="C105" i="5"/>
  <c r="C96" i="5"/>
  <c r="AH96" i="5"/>
  <c r="AH108" i="5"/>
  <c r="C108" i="5"/>
  <c r="C88" i="5"/>
  <c r="AH88" i="5"/>
  <c r="C102" i="5"/>
  <c r="AH102" i="5"/>
  <c r="AH99" i="5"/>
  <c r="C99" i="5"/>
  <c r="AH101" i="5"/>
  <c r="C101" i="5"/>
  <c r="C91" i="5"/>
  <c r="AH91" i="5"/>
  <c r="AH90" i="5"/>
  <c r="C90" i="5"/>
  <c r="AH97" i="5"/>
  <c r="C97" i="5"/>
  <c r="AH112" i="5"/>
  <c r="C112" i="5"/>
  <c r="AH95" i="5"/>
  <c r="C95" i="5"/>
  <c r="AH104" i="5"/>
  <c r="C104" i="5"/>
  <c r="C107" i="5"/>
  <c r="AH107" i="5"/>
  <c r="AH106" i="5"/>
  <c r="C106" i="5"/>
  <c r="AH94" i="5"/>
  <c r="C94" i="5"/>
  <c r="C111" i="5"/>
  <c r="AH111" i="5"/>
  <c r="AI83" i="5"/>
  <c r="C85" i="5"/>
  <c r="AH85" i="5"/>
  <c r="C98" i="5"/>
  <c r="AH98" i="5"/>
  <c r="C86" i="5"/>
  <c r="AH86" i="5"/>
  <c r="C109" i="5"/>
  <c r="AH109" i="5"/>
  <c r="C100" i="5"/>
  <c r="AH100" i="5"/>
  <c r="C110" i="5"/>
  <c r="AH110" i="5"/>
  <c r="AH93" i="5"/>
  <c r="C93" i="5"/>
  <c r="AH103" i="5"/>
  <c r="C103" i="5"/>
  <c r="T84" i="5" a="1"/>
  <c r="T84" i="5" s="1"/>
  <c r="AK84" i="5" s="1"/>
  <c r="Z84" i="5" a="1"/>
  <c r="Z84" i="5" s="1"/>
  <c r="AL84" i="5" s="1"/>
  <c r="P84" i="5"/>
  <c r="AI84" i="5" l="1"/>
  <c r="T106" i="5" a="1"/>
  <c r="T106" i="5" s="1"/>
  <c r="AK106" i="5" s="1"/>
  <c r="P106" i="5"/>
  <c r="AI106" i="5" s="1"/>
  <c r="Z106" i="5" a="1"/>
  <c r="Z106" i="5" s="1"/>
  <c r="AL106" i="5" s="1"/>
  <c r="T108" i="5" a="1"/>
  <c r="T108" i="5" s="1"/>
  <c r="AK108" i="5" s="1"/>
  <c r="P108" i="5"/>
  <c r="AI108" i="5" s="1"/>
  <c r="Z108" i="5" a="1"/>
  <c r="Z108" i="5" s="1"/>
  <c r="AL108" i="5" s="1"/>
  <c r="Z96" i="5" a="1"/>
  <c r="Z96" i="5" s="1"/>
  <c r="AL96" i="5" s="1"/>
  <c r="T96" i="5" a="1"/>
  <c r="T96" i="5" s="1"/>
  <c r="AK96" i="5" s="1"/>
  <c r="P96" i="5"/>
  <c r="AI96" i="5" s="1"/>
  <c r="Z103" i="5" a="1"/>
  <c r="Z103" i="5" s="1"/>
  <c r="AL103" i="5" s="1"/>
  <c r="T103" i="5" a="1"/>
  <c r="T103" i="5" s="1"/>
  <c r="AK103" i="5" s="1"/>
  <c r="P103" i="5"/>
  <c r="AI103" i="5" s="1"/>
  <c r="P111" i="5"/>
  <c r="AI111" i="5" s="1"/>
  <c r="T111" i="5" a="1"/>
  <c r="T111" i="5" s="1"/>
  <c r="AK111" i="5" s="1"/>
  <c r="Z111" i="5" a="1"/>
  <c r="Z111" i="5" s="1"/>
  <c r="AL111" i="5" s="1"/>
  <c r="T102" i="5" a="1"/>
  <c r="T102" i="5" s="1"/>
  <c r="AK102" i="5" s="1"/>
  <c r="Z102" i="5" a="1"/>
  <c r="Z102" i="5" s="1"/>
  <c r="AL102" i="5" s="1"/>
  <c r="P102" i="5"/>
  <c r="AI102" i="5" s="1"/>
  <c r="P100" i="5"/>
  <c r="AI100" i="5" s="1"/>
  <c r="T100" i="5" a="1"/>
  <c r="T100" i="5" s="1"/>
  <c r="AK100" i="5" s="1"/>
  <c r="Z100" i="5" a="1"/>
  <c r="Z100" i="5" s="1"/>
  <c r="AL100" i="5" s="1"/>
  <c r="P112" i="5"/>
  <c r="AI112" i="5" s="1"/>
  <c r="T112" i="5" a="1"/>
  <c r="T112" i="5" s="1"/>
  <c r="AK112" i="5" s="1"/>
  <c r="Z112" i="5" a="1"/>
  <c r="Z112" i="5" s="1"/>
  <c r="AL112" i="5" s="1"/>
  <c r="Z92" i="5" a="1"/>
  <c r="Z92" i="5" s="1"/>
  <c r="AL92" i="5" s="1"/>
  <c r="P92" i="5"/>
  <c r="AI92" i="5" s="1"/>
  <c r="T92" i="5" a="1"/>
  <c r="T92" i="5" s="1"/>
  <c r="AK92" i="5" s="1"/>
  <c r="T90" i="5" a="1"/>
  <c r="T90" i="5" s="1"/>
  <c r="AK90" i="5" s="1"/>
  <c r="P90" i="5"/>
  <c r="AI90" i="5" s="1"/>
  <c r="Z90" i="5" a="1"/>
  <c r="Z90" i="5" s="1"/>
  <c r="AL90" i="5" s="1"/>
  <c r="Z105" i="5" a="1"/>
  <c r="Z105" i="5" s="1"/>
  <c r="AL105" i="5" s="1"/>
  <c r="T105" i="5" a="1"/>
  <c r="T105" i="5" s="1"/>
  <c r="AK105" i="5" s="1"/>
  <c r="P105" i="5"/>
  <c r="AI105" i="5" s="1"/>
  <c r="P93" i="5"/>
  <c r="AI93" i="5" s="1"/>
  <c r="T93" i="5" a="1"/>
  <c r="T93" i="5" s="1"/>
  <c r="AK93" i="5" s="1"/>
  <c r="Z93" i="5" a="1"/>
  <c r="Z93" i="5" s="1"/>
  <c r="AL93" i="5" s="1"/>
  <c r="T91" i="5" a="1"/>
  <c r="T91" i="5" s="1"/>
  <c r="AK91" i="5" s="1"/>
  <c r="P91" i="5"/>
  <c r="AI91" i="5" s="1"/>
  <c r="Z91" i="5" a="1"/>
  <c r="Z91" i="5" s="1"/>
  <c r="AL91" i="5" s="1"/>
  <c r="T88" i="5" a="1"/>
  <c r="T88" i="5" s="1"/>
  <c r="AK88" i="5" s="1"/>
  <c r="Z88" i="5" a="1"/>
  <c r="Z88" i="5" s="1"/>
  <c r="AL88" i="5" s="1"/>
  <c r="P88" i="5"/>
  <c r="AI88" i="5" s="1"/>
  <c r="Z87" i="5" a="1"/>
  <c r="Z87" i="5" s="1"/>
  <c r="AL87" i="5" s="1"/>
  <c r="T87" i="5" a="1"/>
  <c r="T87" i="5" s="1"/>
  <c r="AK87" i="5" s="1"/>
  <c r="P87" i="5"/>
  <c r="AI87" i="5" s="1"/>
  <c r="T85" i="5" a="1"/>
  <c r="T85" i="5" s="1"/>
  <c r="AK85" i="5" s="1"/>
  <c r="P85" i="5"/>
  <c r="AI85" i="5" s="1"/>
  <c r="Z85" i="5" a="1"/>
  <c r="Z85" i="5" s="1"/>
  <c r="AL85" i="5" s="1"/>
  <c r="P101" i="5"/>
  <c r="AI101" i="5" s="1"/>
  <c r="Z101" i="5" a="1"/>
  <c r="Z101" i="5" s="1"/>
  <c r="AL101" i="5" s="1"/>
  <c r="T101" i="5" a="1"/>
  <c r="T101" i="5" s="1"/>
  <c r="AK101" i="5" s="1"/>
  <c r="T86" i="5" a="1"/>
  <c r="T86" i="5" s="1"/>
  <c r="AK86" i="5" s="1"/>
  <c r="P86" i="5"/>
  <c r="AI86" i="5" s="1"/>
  <c r="Z86" i="5" a="1"/>
  <c r="Z86" i="5" s="1"/>
  <c r="AL86" i="5" s="1"/>
  <c r="Z104" i="5" a="1"/>
  <c r="Z104" i="5" s="1"/>
  <c r="AL104" i="5" s="1"/>
  <c r="T104" i="5" a="1"/>
  <c r="T104" i="5" s="1"/>
  <c r="AK104" i="5" s="1"/>
  <c r="P104" i="5"/>
  <c r="AI104" i="5" s="1"/>
  <c r="T110" i="5" a="1"/>
  <c r="T110" i="5" s="1"/>
  <c r="AK110" i="5" s="1"/>
  <c r="Z110" i="5" a="1"/>
  <c r="Z110" i="5" s="1"/>
  <c r="AL110" i="5" s="1"/>
  <c r="P110" i="5"/>
  <c r="AI110" i="5" s="1"/>
  <c r="P98" i="5"/>
  <c r="AI98" i="5" s="1"/>
  <c r="T98" i="5" a="1"/>
  <c r="T98" i="5" s="1"/>
  <c r="AK98" i="5" s="1"/>
  <c r="Z98" i="5" a="1"/>
  <c r="Z98" i="5" s="1"/>
  <c r="AL98" i="5" s="1"/>
  <c r="T94" i="5" a="1"/>
  <c r="T94" i="5" s="1"/>
  <c r="AK94" i="5" s="1"/>
  <c r="Z94" i="5" a="1"/>
  <c r="Z94" i="5" s="1"/>
  <c r="AL94" i="5" s="1"/>
  <c r="P94" i="5"/>
  <c r="AI94" i="5" s="1"/>
  <c r="P95" i="5"/>
  <c r="AI95" i="5" s="1"/>
  <c r="T95" i="5" a="1"/>
  <c r="T95" i="5" s="1"/>
  <c r="AK95" i="5" s="1"/>
  <c r="Z95" i="5" a="1"/>
  <c r="Z95" i="5" s="1"/>
  <c r="AL95" i="5" s="1"/>
  <c r="Z107" i="5" a="1"/>
  <c r="Z107" i="5" s="1"/>
  <c r="AL107" i="5" s="1"/>
  <c r="P107" i="5"/>
  <c r="AI107" i="5" s="1"/>
  <c r="T107" i="5" a="1"/>
  <c r="T107" i="5" s="1"/>
  <c r="AK107" i="5" s="1"/>
  <c r="T109" i="5" a="1"/>
  <c r="T109" i="5" s="1"/>
  <c r="AK109" i="5" s="1"/>
  <c r="Z109" i="5" a="1"/>
  <c r="Z109" i="5" s="1"/>
  <c r="AL109" i="5" s="1"/>
  <c r="P109" i="5"/>
  <c r="AI109" i="5" s="1"/>
  <c r="T97" i="5" a="1"/>
  <c r="T97" i="5" s="1"/>
  <c r="AK97" i="5" s="1"/>
  <c r="Z97" i="5" a="1"/>
  <c r="Z97" i="5" s="1"/>
  <c r="AL97" i="5" s="1"/>
  <c r="P97" i="5"/>
  <c r="AI97" i="5" s="1"/>
  <c r="P99" i="5"/>
  <c r="AI99" i="5" s="1"/>
  <c r="T99" i="5" a="1"/>
  <c r="T99" i="5" s="1"/>
  <c r="AK99" i="5" s="1"/>
  <c r="Z99" i="5" a="1"/>
  <c r="Z99" i="5" s="1"/>
  <c r="AL99" i="5" s="1"/>
  <c r="P89" i="5"/>
  <c r="AI89" i="5" s="1"/>
  <c r="Z89" i="5" a="1"/>
  <c r="Z89" i="5" s="1"/>
  <c r="AL89" i="5" s="1"/>
  <c r="T89" i="5" a="1"/>
  <c r="T89" i="5" s="1"/>
  <c r="AK89"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<sst xmlns="http://schemas.openxmlformats.org/spreadsheetml/2006/main" count="5868" uniqueCount="3475">
  <si>
    <t>Resource Code</t>
  </si>
  <si>
    <t>Plot?</t>
  </si>
  <si>
    <t>Ordered</t>
  </si>
  <si>
    <t>eventorders@thenec.co.uk</t>
  </si>
  <si>
    <t xml:space="preserve">Sales &amp; Customer Support </t>
  </si>
  <si>
    <t>0121 767 3253 (Option 1)</t>
  </si>
  <si>
    <r>
      <rPr>
        <sz val="14"/>
        <color rgb="FFE30613"/>
        <rFont val="Calibri"/>
        <family val="2"/>
        <scheme val="minor"/>
      </rPr>
      <t xml:space="preserve">International: </t>
    </r>
    <r>
      <rPr>
        <b/>
        <sz val="14"/>
        <color rgb="FFE30613"/>
        <rFont val="Calibri"/>
        <family val="2"/>
        <scheme val="minor"/>
      </rPr>
      <t>044 121 767 2357</t>
    </r>
  </si>
  <si>
    <t>NEC Product &amp; Services Order Form</t>
  </si>
  <si>
    <t>Instructions</t>
  </si>
  <si>
    <r>
      <t xml:space="preserve">Complete the </t>
    </r>
    <r>
      <rPr>
        <i/>
        <sz val="14"/>
        <color theme="1"/>
        <rFont val="Calibri"/>
        <family val="2"/>
        <scheme val="minor"/>
      </rPr>
      <t>Contact Details</t>
    </r>
    <r>
      <rPr>
        <sz val="14"/>
        <color theme="1"/>
        <rFont val="Calibri"/>
        <family val="2"/>
        <scheme val="minor"/>
      </rPr>
      <t xml:space="preserve"> section below. We need this information to process your order.</t>
    </r>
  </si>
  <si>
    <t>Select the products / services you require by specifying the quantity in the box provided.</t>
  </si>
  <si>
    <t>Ensure you have read the Terms and Conditions. These are available on this order form or online.</t>
  </si>
  <si>
    <r>
      <t xml:space="preserve">Review and complete the </t>
    </r>
    <r>
      <rPr>
        <i/>
        <sz val="14"/>
        <color theme="1"/>
        <rFont val="Calibri"/>
        <family val="2"/>
        <scheme val="minor"/>
      </rPr>
      <t xml:space="preserve">Stand Plan </t>
    </r>
    <r>
      <rPr>
        <sz val="14"/>
        <color theme="1"/>
        <rFont val="Calibri"/>
        <family val="2"/>
        <scheme val="minor"/>
      </rPr>
      <t>section if you have ordered a service that requires installation on the stand.</t>
    </r>
  </si>
  <si>
    <r>
      <t xml:space="preserve">Complete the </t>
    </r>
    <r>
      <rPr>
        <i/>
        <sz val="14"/>
        <color theme="1"/>
        <rFont val="Calibri"/>
        <family val="2"/>
        <scheme val="minor"/>
      </rPr>
      <t xml:space="preserve">Payment Preference </t>
    </r>
    <r>
      <rPr>
        <sz val="14"/>
        <color theme="1"/>
        <rFont val="Calibri"/>
        <family val="2"/>
        <scheme val="minor"/>
      </rPr>
      <t>section. Please be aware that we operate a pre-payment service.</t>
    </r>
  </si>
  <si>
    <t>Send your completed form to the Sales &amp; Customer Support team using the contact details provided.</t>
  </si>
  <si>
    <t>Important Information</t>
  </si>
  <si>
    <t>Advanced Cost</t>
  </si>
  <si>
    <t>Standard Price</t>
  </si>
  <si>
    <r>
      <t xml:space="preserve">Applied to orders placed from 13 full days prior to the start of the </t>
    </r>
    <r>
      <rPr>
        <i/>
        <sz val="14"/>
        <color theme="1"/>
        <rFont val="Calibri"/>
        <family val="2"/>
        <scheme val="minor"/>
      </rPr>
      <t>Licence Period</t>
    </r>
    <r>
      <rPr>
        <sz val="14"/>
        <color theme="1"/>
        <rFont val="Calibri"/>
        <family val="2"/>
        <scheme val="minor"/>
      </rPr>
      <t xml:space="preserve">*, until (and including) the day before the </t>
    </r>
    <r>
      <rPr>
        <i/>
        <sz val="14"/>
        <color theme="1"/>
        <rFont val="Calibri"/>
        <family val="2"/>
        <scheme val="minor"/>
      </rPr>
      <t>Licence Period</t>
    </r>
    <r>
      <rPr>
        <sz val="14"/>
        <color theme="1"/>
        <rFont val="Calibri"/>
        <family val="2"/>
        <scheme val="minor"/>
      </rPr>
      <t xml:space="preserve"> begins.</t>
    </r>
  </si>
  <si>
    <t>*  Licence Period</t>
  </si>
  <si>
    <t>The Licence Period begins the first access day for the “build-up”. This may be earlier than your own stand’s access.
Orders placed during the Licence Period are only accepted subject to assessment and will be surcharged 20% higher than the Standard Price.</t>
  </si>
  <si>
    <t>Stand Plan</t>
  </si>
  <si>
    <t>Some of our services are pulled from the floor prior to your arrival on site. Please submit a stand plan so that our teams will know where to install the cables/piping.
Without this information, the installation of your service(s) may be delayed or completed in an unsuitable location and this may have an adverse effect on the smooth set-up of your stand. Relocation of the service may incur an additional charge.</t>
  </si>
  <si>
    <t>Date &amp; Time</t>
  </si>
  <si>
    <t>Some products require date/time selection for delivery, whilst others are booked on an hourly basis. It is essential that you provide this information in the boxes provided.</t>
  </si>
  <si>
    <t>Costs shown are exclusive of VAT.</t>
  </si>
  <si>
    <t>Current products and prices are subject to availability and may change at any time.</t>
  </si>
  <si>
    <t>Contact Details</t>
  </si>
  <si>
    <t>If you are ordering on behalf of an Exhibitor, please provide details of YOUR company.</t>
  </si>
  <si>
    <t>Name of
Exhibition:</t>
  </si>
  <si>
    <t>Company Name:</t>
  </si>
  <si>
    <t>Hall No. :</t>
  </si>
  <si>
    <t>Stand No. :</t>
  </si>
  <si>
    <t>Stand Name:</t>
  </si>
  <si>
    <t>Company
Address Line 1:</t>
  </si>
  <si>
    <t>Company
Address Line 2:</t>
  </si>
  <si>
    <t>City:</t>
  </si>
  <si>
    <t>County / State:</t>
  </si>
  <si>
    <t>Post Code:</t>
  </si>
  <si>
    <t>Country:</t>
  </si>
  <si>
    <t>Company Main Telephone:</t>
  </si>
  <si>
    <t>Company Tax Code:</t>
  </si>
  <si>
    <t>Order Contact
First Name:</t>
  </si>
  <si>
    <t>Order Contact
Last Name:</t>
  </si>
  <si>
    <t>Order Contact Email:</t>
  </si>
  <si>
    <t>Order Contact
Tel No:</t>
  </si>
  <si>
    <t>Position in Company:</t>
  </si>
  <si>
    <r>
      <t>Onsite</t>
    </r>
    <r>
      <rPr>
        <b/>
        <sz val="12"/>
        <color theme="1"/>
        <rFont val="Calibri"/>
        <family val="2"/>
        <scheme val="minor"/>
      </rPr>
      <t xml:space="preserve"> Contact</t>
    </r>
    <r>
      <rPr>
        <b/>
        <u/>
        <sz val="12"/>
        <color theme="1"/>
        <rFont val="Calibri"/>
        <family val="2"/>
        <scheme val="minor"/>
      </rPr>
      <t xml:space="preserve"> Name:</t>
    </r>
  </si>
  <si>
    <t>Onsite Contact Number:</t>
  </si>
  <si>
    <t>For Office Use</t>
  </si>
  <si>
    <t>Date:</t>
  </si>
  <si>
    <t>Actioned by:</t>
  </si>
  <si>
    <t>Rate:</t>
  </si>
  <si>
    <t>Note:</t>
  </si>
  <si>
    <t>Stand Plan:</t>
  </si>
  <si>
    <t>Event IT</t>
  </si>
  <si>
    <t>Utility</t>
  </si>
  <si>
    <t>FoodToYou</t>
  </si>
  <si>
    <t>Trades</t>
  </si>
  <si>
    <t>Cleaning</t>
  </si>
  <si>
    <t>Security</t>
  </si>
  <si>
    <t>PDQ</t>
  </si>
  <si>
    <t>Aerial</t>
  </si>
  <si>
    <t>CCTV</t>
  </si>
  <si>
    <t>Other</t>
  </si>
  <si>
    <t>Details:</t>
  </si>
  <si>
    <t>Processed:</t>
  </si>
  <si>
    <t>Order Number:</t>
  </si>
  <si>
    <t>Order Summary</t>
  </si>
  <si>
    <t>Once you have completed your order, check back here for a summary.</t>
  </si>
  <si>
    <t>Internet &amp; Connectivity</t>
  </si>
  <si>
    <t>Utility Services</t>
  </si>
  <si>
    <t>On-Stand Security</t>
  </si>
  <si>
    <t>Fire Safety</t>
  </si>
  <si>
    <t>Aerial Services</t>
  </si>
  <si>
    <t>Advanced</t>
  </si>
  <si>
    <t>Standard</t>
  </si>
  <si>
    <t>Barriers and Fencing</t>
  </si>
  <si>
    <t>Floor Work and Bolting</t>
  </si>
  <si>
    <t>Stand Cleaning</t>
  </si>
  <si>
    <t>Stand Food &amp; Drink</t>
  </si>
  <si>
    <t>Total Cost</t>
  </si>
  <si>
    <t>Payment Preference</t>
  </si>
  <si>
    <t>Declaration</t>
  </si>
  <si>
    <t>Use of Your Information</t>
  </si>
  <si>
    <t>The NEC Group would like to contact you to provide details of our services, products, events or offers that we feel may be of interest to you. If you would prefer not to receive these emails, please leave the box below unticked. If you change your mind later, you can click "unsubscribe" in any of our emails.</t>
  </si>
  <si>
    <t>I want to be kept in the loop about upcoming events and new products:</t>
  </si>
  <si>
    <r>
      <rPr>
        <b/>
        <sz val="10"/>
        <color theme="1"/>
        <rFont val="Calibri"/>
        <family val="2"/>
        <scheme val="minor"/>
      </rPr>
      <t>Please note:</t>
    </r>
    <r>
      <rPr>
        <sz val="10"/>
        <color theme="1"/>
        <rFont val="Calibri"/>
        <family val="2"/>
        <scheme val="minor"/>
      </rPr>
      <t xml:space="preserve">
(a) you have legal rights to object to the processing of your data for marketing purposes, and to object to any data processing carried out on the basis of our legitimate interests
(b) even if you tick the box above, we may still need to send you service communications in relation to your account or any tickets you purchase.
For more information about the companies within the NEC Group and how we use your information please see our Privacy Policy.</t>
    </r>
  </si>
  <si>
    <t>Our Privacy Policy is available online</t>
  </si>
  <si>
    <t>Help us to Help You</t>
  </si>
  <si>
    <t>The NEC is committed to making it as easy as possible for our customers to order products and services from us. If you have any comments or suggestions, please let us know in the space below:</t>
  </si>
  <si>
    <t>You can also provide feedback via email:</t>
  </si>
  <si>
    <t>exhibitorfeedback@necgroup.co.uk</t>
  </si>
  <si>
    <t>Full Payment is required before the event build.</t>
  </si>
  <si>
    <t>We offer the payment methods below. Please select your preference.</t>
  </si>
  <si>
    <t>BANK TRANSFER</t>
  </si>
  <si>
    <t>We will process your order and send a Pro-Forma Invoice with further details on how to make payment.
Please quote your order number (included with the Pro-Forma) as the payment reference.</t>
  </si>
  <si>
    <t>Payment Details Blank?</t>
  </si>
  <si>
    <t>Please send me a pro-forma invoice with bank details for payment</t>
  </si>
  <si>
    <t>CARD
PAYMENT</t>
  </si>
  <si>
    <r>
      <t xml:space="preserve">We will process your order and send a Pro-Forma Invoice. As soon as your receive this,
you can call us to make payment over the phone </t>
    </r>
    <r>
      <rPr>
        <b/>
        <sz val="12"/>
        <color theme="1"/>
        <rFont val="Calibri"/>
        <family val="2"/>
        <scheme val="minor"/>
      </rPr>
      <t xml:space="preserve">Mon-Fri 9am-5pm
</t>
    </r>
    <r>
      <rPr>
        <sz val="12"/>
        <color theme="1"/>
        <rFont val="Calibri"/>
        <family val="2"/>
        <scheme val="minor"/>
      </rPr>
      <t>Alternatively, a member of our team can phone you.</t>
    </r>
  </si>
  <si>
    <t>Please send me a pro-forma and I will phone to make payment</t>
  </si>
  <si>
    <t>Please phone me to take payment</t>
  </si>
  <si>
    <t>Card details are not retained once payment has been taken.</t>
  </si>
  <si>
    <t>Once payment has been received, we will provide an Invoice Receipt via email.</t>
  </si>
  <si>
    <t>By placing this order you confirm that you have read and accept the Standard Terms and Conditions and are duly authorised by the Customer to bind the Customer and make it subject to the rights and obligations as set out in the Agreement.</t>
  </si>
  <si>
    <t>Please show your agreement by entering your full name and date in the fields below:</t>
  </si>
  <si>
    <t>Your Name:</t>
  </si>
  <si>
    <t>Declaration Blank?</t>
  </si>
  <si>
    <t>Products &amp; Services</t>
  </si>
  <si>
    <t>Contents</t>
  </si>
  <si>
    <t>Use of Your Information and Payment Preference</t>
  </si>
  <si>
    <t>Hardwired Internet, Connectivity and Equipment Hire</t>
  </si>
  <si>
    <t>Internet &amp; Data Connections</t>
  </si>
  <si>
    <t>Telephony Services</t>
  </si>
  <si>
    <t>Event IT Equipment</t>
  </si>
  <si>
    <t>Water &amp; Waste Connections</t>
  </si>
  <si>
    <t>Compressed Air</t>
  </si>
  <si>
    <t>Natural Gas</t>
  </si>
  <si>
    <t>Dedicated Security Officer</t>
  </si>
  <si>
    <t>Extinguishers</t>
  </si>
  <si>
    <t>Floor Work and Bolting Down</t>
  </si>
  <si>
    <t>Floor Fixing</t>
  </si>
  <si>
    <t>Floor Work</t>
  </si>
  <si>
    <t>Stand Cleaning Services &amp; Supplies</t>
  </si>
  <si>
    <t>Cleaning Services</t>
  </si>
  <si>
    <t>Production Waste</t>
  </si>
  <si>
    <t>Advanced Stand Cleaning</t>
  </si>
  <si>
    <t>Mixed Platter</t>
  </si>
  <si>
    <t>Beers, Ciders &amp; Spirits</t>
  </si>
  <si>
    <t>Wine and Sparkling Wine</t>
  </si>
  <si>
    <t>Soft Drinks</t>
  </si>
  <si>
    <t>Hot Drinks</t>
  </si>
  <si>
    <t>Equipment and Refills</t>
  </si>
  <si>
    <t>Snacks</t>
  </si>
  <si>
    <t>Disposables</t>
  </si>
  <si>
    <t>No Fuss Packages</t>
  </si>
  <si>
    <t>Food &amp; Drink Hygiene and Cleaning</t>
  </si>
  <si>
    <t>Hygiene Packages</t>
  </si>
  <si>
    <t>Graphics and Rigging</t>
  </si>
  <si>
    <t>Exhibitor Parking</t>
  </si>
  <si>
    <t>Name to Show</t>
  </si>
  <si>
    <t>Shows Name if Ordered</t>
  </si>
  <si>
    <t>Shows Quant and cost if ordered</t>
  </si>
  <si>
    <t>Additional Products &amp; Services are available. Please direct enquiries to our team.</t>
  </si>
  <si>
    <t>List with no Blanks</t>
  </si>
  <si>
    <t>These include: advanced connectivity options; bespoke Mechanical Mains supplies; and alternative food items to suite dietary requirements.</t>
  </si>
  <si>
    <t>Our halls have duct lines running under the floor from which cables are pulled. Your services will be installed before event-build as close as possible to the required location (based on your submitted stand plan).
It is the responsibility of the stand builder to route the cable to final location.</t>
  </si>
  <si>
    <t>Delivered through a CAT-5 RJ45 cable from the floor ducting.</t>
  </si>
  <si>
    <t>Item Description</t>
  </si>
  <si>
    <t>Cost</t>
  </si>
  <si>
    <t>Ordered
Quant.</t>
  </si>
  <si>
    <t>Charge</t>
  </si>
  <si>
    <t>5Mbps Broadband Internet</t>
  </si>
  <si>
    <t>EI090</t>
  </si>
  <si>
    <t>Y</t>
  </si>
  <si>
    <t>10Mbps Broadband Internet</t>
  </si>
  <si>
    <t>EI093</t>
  </si>
  <si>
    <t>10Mbps Broadband Internet
with Static IP Address</t>
  </si>
  <si>
    <t>EIS01</t>
  </si>
  <si>
    <t>10Mbps Broadband Internet with Static IP Address</t>
  </si>
  <si>
    <t>20Mbps Broadband Internet</t>
  </si>
  <si>
    <t>EI025</t>
  </si>
  <si>
    <t>30Mbps Broadband Internet</t>
  </si>
  <si>
    <t>EI027</t>
  </si>
  <si>
    <t>50Mbps Broadband Internet</t>
  </si>
  <si>
    <t>EI031</t>
  </si>
  <si>
    <t>70Mbps Broadband Internet</t>
  </si>
  <si>
    <t>EI033</t>
  </si>
  <si>
    <t>100Mbps Broadband Internet</t>
  </si>
  <si>
    <t>EI036</t>
  </si>
  <si>
    <t>100Mbps Broadband Internet
with Static IP Address</t>
  </si>
  <si>
    <t>EIS02</t>
  </si>
  <si>
    <t>100Mbps Broadband Internet with Static IP Address</t>
  </si>
  <si>
    <r>
      <t xml:space="preserve">Additional IP Address
</t>
    </r>
    <r>
      <rPr>
        <sz val="10"/>
        <rFont val="Calibri"/>
        <family val="2"/>
        <scheme val="minor"/>
      </rPr>
      <t>Support connection of additional device to original ordered connection.</t>
    </r>
  </si>
  <si>
    <t>EI010</t>
  </si>
  <si>
    <t>Additional IP Address</t>
  </si>
  <si>
    <r>
      <t xml:space="preserve">VLAN Connection
</t>
    </r>
    <r>
      <rPr>
        <sz val="12"/>
        <rFont val="Calibri"/>
        <family val="2"/>
        <scheme val="minor"/>
      </rPr>
      <t>Minimum Order of 2</t>
    </r>
  </si>
  <si>
    <t>EI084</t>
  </si>
  <si>
    <t>VLAN Connection</t>
  </si>
  <si>
    <t>Line is delivered via cable from the floor duct. Handsets are delivered on last day of build.</t>
  </si>
  <si>
    <t>Phone Line &amp; Handset Package</t>
  </si>
  <si>
    <t>2711-01</t>
  </si>
  <si>
    <t>Telephone Line Only</t>
  </si>
  <si>
    <t>EI072</t>
  </si>
  <si>
    <r>
      <t xml:space="preserve">PDQ Machine Package
</t>
    </r>
    <r>
      <rPr>
        <b/>
        <sz val="11"/>
        <rFont val="Calibri"/>
        <family val="2"/>
        <scheme val="minor"/>
      </rPr>
      <t xml:space="preserve">Includes: Terminal; Data Line; and Power
</t>
    </r>
    <r>
      <rPr>
        <sz val="11"/>
        <rFont val="Calibri"/>
        <family val="2"/>
        <scheme val="minor"/>
      </rPr>
      <t>(UK Merchant ID Required)</t>
    </r>
  </si>
  <si>
    <t>2711-03</t>
  </si>
  <si>
    <t>PDQ Machine Package</t>
  </si>
  <si>
    <t>Delivered on last day of build.</t>
  </si>
  <si>
    <t>8 Port Switch</t>
  </si>
  <si>
    <t>EI008</t>
  </si>
  <si>
    <t>CAT-5 Cable - 5 Metres</t>
  </si>
  <si>
    <t>EI57</t>
  </si>
  <si>
    <t>CAT-5 Cable - 10 Metres</t>
  </si>
  <si>
    <t>EI58</t>
  </si>
  <si>
    <t>CAT-5 Cable - 15 Metres</t>
  </si>
  <si>
    <t>EI59</t>
  </si>
  <si>
    <r>
      <t xml:space="preserve">15" Windows Laptop
</t>
    </r>
    <r>
      <rPr>
        <sz val="11"/>
        <rFont val="Calibri"/>
        <family val="2"/>
        <scheme val="minor"/>
      </rPr>
      <t>HP 255 G7</t>
    </r>
  </si>
  <si>
    <t>AVWL15</t>
  </si>
  <si>
    <r>
      <t xml:space="preserve">15" High-Spec Windows Laptop
</t>
    </r>
    <r>
      <rPr>
        <sz val="11"/>
        <rFont val="Calibri"/>
        <family val="2"/>
        <scheme val="minor"/>
      </rPr>
      <t>MSI MS-17A1 GT3VR Titan</t>
    </r>
  </si>
  <si>
    <t>AVWL15HS</t>
  </si>
  <si>
    <r>
      <t xml:space="preserve">15.4" MacBook Pro Retina
</t>
    </r>
    <r>
      <rPr>
        <sz val="11"/>
        <rFont val="Calibri"/>
        <family val="2"/>
        <scheme val="minor"/>
      </rPr>
      <t>Core i7, 1000GB SSD</t>
    </r>
  </si>
  <si>
    <t>AVMBPR15</t>
  </si>
  <si>
    <r>
      <t xml:space="preserve">iPad Air 2
</t>
    </r>
    <r>
      <rPr>
        <sz val="11"/>
        <rFont val="Calibri"/>
        <family val="2"/>
        <scheme val="minor"/>
      </rPr>
      <t>32GB</t>
    </r>
  </si>
  <si>
    <t>AVAIPADAIR2</t>
  </si>
  <si>
    <t>Lockable iPad Floor Stand</t>
  </si>
  <si>
    <t>AVIPDFLRSTND</t>
  </si>
  <si>
    <t>Tryten iPad Air Table Stand</t>
  </si>
  <si>
    <t>AVIPDTBLSTND</t>
  </si>
  <si>
    <r>
      <t xml:space="preserve">22" Touchscreen
</t>
    </r>
    <r>
      <rPr>
        <sz val="11"/>
        <rFont val="Calibri"/>
        <family val="2"/>
        <scheme val="minor"/>
      </rPr>
      <t>iiyama T225MTS - Requires Laptop</t>
    </r>
  </si>
  <si>
    <t>AVTS22</t>
  </si>
  <si>
    <t>49" Touchscreen</t>
  </si>
  <si>
    <t>AVTS49</t>
  </si>
  <si>
    <t>55" Touchscreen</t>
  </si>
  <si>
    <t>AVTS55</t>
  </si>
  <si>
    <r>
      <t xml:space="preserve">24" Display Screen
</t>
    </r>
    <r>
      <rPr>
        <sz val="11"/>
        <rFont val="Calibri"/>
        <family val="2"/>
        <scheme val="minor"/>
      </rPr>
      <t>iiyama E2480HS</t>
    </r>
  </si>
  <si>
    <t>AVFPD24</t>
  </si>
  <si>
    <r>
      <t xml:space="preserve">32" Display Screen
</t>
    </r>
    <r>
      <rPr>
        <sz val="11"/>
        <rFont val="Calibri"/>
        <family val="2"/>
        <scheme val="minor"/>
      </rPr>
      <t>Samsung ME32C</t>
    </r>
  </si>
  <si>
    <t>AVFPD32S</t>
  </si>
  <si>
    <r>
      <t xml:space="preserve">32" Display Screen
</t>
    </r>
    <r>
      <rPr>
        <sz val="11"/>
        <rFont val="Calibri"/>
        <family val="2"/>
        <scheme val="minor"/>
      </rPr>
      <t>LG 32SM5KD</t>
    </r>
  </si>
  <si>
    <t>AVFPD32LG</t>
  </si>
  <si>
    <r>
      <t xml:space="preserve">43" Display Screen
</t>
    </r>
    <r>
      <rPr>
        <sz val="11"/>
        <rFont val="Calibri"/>
        <family val="2"/>
        <scheme val="minor"/>
      </rPr>
      <t>LG 43SM5KD</t>
    </r>
  </si>
  <si>
    <t>AVFPD43</t>
  </si>
  <si>
    <r>
      <t xml:space="preserve">55" Display Screen
</t>
    </r>
    <r>
      <rPr>
        <sz val="11"/>
        <rFont val="Calibri"/>
        <family val="2"/>
        <scheme val="minor"/>
      </rPr>
      <t>LG 55SM5KC/SM5KE</t>
    </r>
  </si>
  <si>
    <t>AVFPD55</t>
  </si>
  <si>
    <r>
      <t xml:space="preserve">65" Display Screen
</t>
    </r>
    <r>
      <rPr>
        <sz val="11"/>
        <rFont val="Calibri"/>
        <family val="2"/>
        <scheme val="minor"/>
      </rPr>
      <t>LG 65UH5C</t>
    </r>
  </si>
  <si>
    <t>AVFPD65</t>
  </si>
  <si>
    <r>
      <t xml:space="preserve">75" Display Screen
</t>
    </r>
    <r>
      <rPr>
        <sz val="11"/>
        <rFont val="Calibri"/>
        <family val="2"/>
        <scheme val="minor"/>
      </rPr>
      <t>LG 75UM3C/UH5E</t>
    </r>
  </si>
  <si>
    <t>AVFPD75</t>
  </si>
  <si>
    <r>
      <t xml:space="preserve">86" Display Screen
</t>
    </r>
    <r>
      <rPr>
        <sz val="11"/>
        <rFont val="Calibri"/>
        <family val="2"/>
        <scheme val="minor"/>
      </rPr>
      <t>LG 86UH5E</t>
    </r>
  </si>
  <si>
    <t>AVFPD86</t>
  </si>
  <si>
    <r>
      <t xml:space="preserve">98" Display Screen
</t>
    </r>
    <r>
      <rPr>
        <sz val="11"/>
        <rFont val="Calibri"/>
        <family val="2"/>
        <scheme val="minor"/>
      </rPr>
      <t>98LS95A/LS95D</t>
    </r>
  </si>
  <si>
    <t>AVFPD98</t>
  </si>
  <si>
    <t>TV Stand with Shelf</t>
  </si>
  <si>
    <t>AVUSTND</t>
  </si>
  <si>
    <t>Unicol Shelf</t>
  </si>
  <si>
    <t>AVUSHLF</t>
  </si>
  <si>
    <r>
      <t xml:space="preserve">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t>
    </r>
    <r>
      <rPr>
        <b/>
        <i/>
        <sz val="12"/>
        <rFont val="Calibri"/>
        <family val="2"/>
        <scheme val="minor"/>
      </rPr>
      <t>Gas Test</t>
    </r>
    <r>
      <rPr>
        <b/>
        <sz val="12"/>
        <rFont val="Calibri"/>
        <family val="2"/>
        <scheme val="minor"/>
      </rPr>
      <t>. They will test the supply as far as the valve only and provide a certificate. If using your own gas engineer, we must have their Gas Safe Registered details.</t>
    </r>
  </si>
  <si>
    <r>
      <rPr>
        <b/>
        <sz val="14"/>
        <rFont val="Calibri"/>
        <family val="2"/>
        <scheme val="minor"/>
      </rPr>
      <t>Water supply:</t>
    </r>
    <r>
      <rPr>
        <sz val="14"/>
        <rFont val="Calibri"/>
        <family val="2"/>
        <scheme val="minor"/>
      </rPr>
      <t xml:space="preserve"> 1/2" Flexi-Pipe 5.6 Bar or 85 p.s.i. 
</t>
    </r>
    <r>
      <rPr>
        <b/>
        <sz val="14"/>
        <rFont val="Calibri"/>
        <family val="2"/>
        <scheme val="minor"/>
      </rPr>
      <t>Waste supply:</t>
    </r>
    <r>
      <rPr>
        <sz val="14"/>
        <rFont val="Calibri"/>
        <family val="2"/>
        <scheme val="minor"/>
      </rPr>
      <t xml:space="preserve"> 1 </t>
    </r>
    <r>
      <rPr>
        <sz val="12"/>
        <rFont val="Calibri"/>
        <family val="2"/>
        <scheme val="minor"/>
      </rPr>
      <t>1/2</t>
    </r>
    <r>
      <rPr>
        <sz val="14"/>
        <rFont val="Calibri"/>
        <family val="2"/>
        <scheme val="minor"/>
      </rPr>
      <t>" Pipe 0.38 l/s or 5 g.p.m.</t>
    </r>
  </si>
  <si>
    <r>
      <t xml:space="preserve">Water &amp; Waste Supply with Connection to Single Sink, Dishwasher or Similar
</t>
    </r>
    <r>
      <rPr>
        <sz val="11"/>
        <rFont val="Calibri"/>
        <family val="2"/>
        <scheme val="minor"/>
      </rPr>
      <t>(Not Included: Sink; Power; or Dishwasher etc.)</t>
    </r>
  </si>
  <si>
    <t>WW521W</t>
  </si>
  <si>
    <t>Water &amp; Waste to Single Connection</t>
  </si>
  <si>
    <r>
      <t xml:space="preserve">Water &amp; Waste Supply with Connection to Single Sink and Heater
</t>
    </r>
    <r>
      <rPr>
        <sz val="11"/>
        <rFont val="Calibri"/>
        <family val="2"/>
        <scheme val="minor"/>
      </rPr>
      <t>(Not Included: Sink; Heater; or Power)</t>
    </r>
  </si>
  <si>
    <t>WW523NA</t>
  </si>
  <si>
    <t>Water &amp; Waste to Single Sink and Heater</t>
  </si>
  <si>
    <r>
      <t xml:space="preserve">Single Sink and Heater Package:
</t>
    </r>
    <r>
      <rPr>
        <b/>
        <sz val="12"/>
        <rFont val="Calibri"/>
        <family val="2"/>
        <scheme val="minor"/>
      </rPr>
      <t>Includes: Sink, Heater, Power, with Water &amp; Waste
Supply and Connections</t>
    </r>
  </si>
  <si>
    <t>WW523FP</t>
  </si>
  <si>
    <t>Sink Heater &amp; Connections Package</t>
  </si>
  <si>
    <r>
      <t xml:space="preserve">Water &amp; Waste Supply to Single Sink and Dishwasher (or Similar) Within 1 Metre
</t>
    </r>
    <r>
      <rPr>
        <sz val="11"/>
        <rFont val="Calibri"/>
        <family val="2"/>
        <scheme val="minor"/>
      </rPr>
      <t>(Not Included: Sink; Power; or Dishwasher etc.)</t>
    </r>
  </si>
  <si>
    <t>WW523SD</t>
  </si>
  <si>
    <t>Water &amp; Waste to Single Sink and Dishwasher</t>
  </si>
  <si>
    <r>
      <t xml:space="preserve">Water &amp; Waste Supply with Connection to
Double Sink
</t>
    </r>
    <r>
      <rPr>
        <sz val="11"/>
        <rFont val="Calibri"/>
        <family val="2"/>
        <scheme val="minor"/>
      </rPr>
      <t>(Sink not Included)</t>
    </r>
  </si>
  <si>
    <t>WW524</t>
  </si>
  <si>
    <t>Water &amp; Waste to Double Sink</t>
  </si>
  <si>
    <r>
      <t xml:space="preserve">Water </t>
    </r>
    <r>
      <rPr>
        <sz val="14"/>
        <rFont val="Calibri"/>
        <family val="2"/>
        <scheme val="minor"/>
      </rPr>
      <t>Supply Only</t>
    </r>
  </si>
  <si>
    <t>WW531</t>
  </si>
  <si>
    <r>
      <t xml:space="preserve">Waste </t>
    </r>
    <r>
      <rPr>
        <sz val="14"/>
        <rFont val="Calibri"/>
        <family val="2"/>
        <scheme val="minor"/>
      </rPr>
      <t>Supply Only</t>
    </r>
  </si>
  <si>
    <t>WW532</t>
  </si>
  <si>
    <r>
      <rPr>
        <sz val="14"/>
        <rFont val="Calibri"/>
        <family val="2"/>
        <scheme val="minor"/>
      </rPr>
      <t xml:space="preserve">Additional </t>
    </r>
    <r>
      <rPr>
        <b/>
        <sz val="14"/>
        <rFont val="Calibri"/>
        <family val="2"/>
        <scheme val="minor"/>
      </rPr>
      <t>Water</t>
    </r>
    <r>
      <rPr>
        <sz val="14"/>
        <rFont val="Calibri"/>
        <family val="2"/>
        <scheme val="minor"/>
      </rPr>
      <t xml:space="preserve"> Supply to Within 1 Metre of Original Connection</t>
    </r>
  </si>
  <si>
    <t>WW533</t>
  </si>
  <si>
    <t>Additional Water Supply</t>
  </si>
  <si>
    <r>
      <rPr>
        <sz val="14"/>
        <rFont val="Calibri"/>
        <family val="2"/>
        <scheme val="minor"/>
      </rPr>
      <t xml:space="preserve">Additional </t>
    </r>
    <r>
      <rPr>
        <b/>
        <sz val="14"/>
        <rFont val="Calibri"/>
        <family val="2"/>
        <scheme val="minor"/>
      </rPr>
      <t>Waste</t>
    </r>
    <r>
      <rPr>
        <sz val="14"/>
        <rFont val="Calibri"/>
        <family val="2"/>
        <scheme val="minor"/>
      </rPr>
      <t xml:space="preserve"> Supply to Within 1 Metre of Original Connection</t>
    </r>
  </si>
  <si>
    <t>WW534</t>
  </si>
  <si>
    <t>Additional Waste Supply</t>
  </si>
  <si>
    <t>1" bsp Isolating Female Valve
Gas Safe test required.</t>
  </si>
  <si>
    <t>Natural Gas Connection</t>
  </si>
  <si>
    <t>NG701</t>
  </si>
  <si>
    <t>Additional Gas Connection within 1 Metre
from Original Connection</t>
  </si>
  <si>
    <t>NG702A</t>
  </si>
  <si>
    <t>Additional Gas Connection</t>
  </si>
  <si>
    <t>Gas Test</t>
  </si>
  <si>
    <t>NGGTST</t>
  </si>
  <si>
    <t>5.6 Bar or 75-90 p.s.i. with normal industrial quality contamination levels.
Female 3/4" (20mm) BSP Connector (30 l/s or 70 cfm free air).</t>
  </si>
  <si>
    <t>CA601</t>
  </si>
  <si>
    <t>Additional Compressed Air Connection within 1 Metre from Original Connection</t>
  </si>
  <si>
    <t>CA607</t>
  </si>
  <si>
    <t>Additional Compressed Air Connection</t>
  </si>
  <si>
    <t>Additional Compressed Air Connection within
1 Metre from Original Connection</t>
  </si>
  <si>
    <r>
      <t xml:space="preserve">Essential Information
</t>
    </r>
    <r>
      <rPr>
        <sz val="14"/>
        <rFont val="Calibri"/>
        <family val="2"/>
        <scheme val="minor"/>
      </rPr>
      <t>To assist in the delivery of your Compressed Air, please complete the section below at point-of-order.</t>
    </r>
  </si>
  <si>
    <t>Name of On-Site Engineer:</t>
  </si>
  <si>
    <t>Contact Number:</t>
  </si>
  <si>
    <t>What is the required pressure (bar)?</t>
  </si>
  <si>
    <t>What is the required volume
(litres per min)?</t>
  </si>
  <si>
    <r>
      <t xml:space="preserve">If the volume is </t>
    </r>
    <r>
      <rPr>
        <b/>
        <sz val="12"/>
        <color theme="1"/>
        <rFont val="Calibri"/>
        <family val="2"/>
        <scheme val="minor"/>
      </rPr>
      <t>greater than 1,800 litres per min</t>
    </r>
    <r>
      <rPr>
        <sz val="12"/>
        <color theme="1"/>
        <rFont val="Calibri"/>
        <family val="2"/>
        <scheme val="minor"/>
      </rPr>
      <t xml:space="preserve"> (30 ltr/sec), a dedicated compressor will be required. Your NEC Sales Consultant will advise.</t>
    </r>
  </si>
  <si>
    <t>What is the size of the final connection you require from the valve?</t>
  </si>
  <si>
    <t>6mm</t>
  </si>
  <si>
    <t>8mm</t>
  </si>
  <si>
    <t>10mm</t>
  </si>
  <si>
    <t>12mm</t>
  </si>
  <si>
    <t>Other (please specify):</t>
  </si>
  <si>
    <t>What type of connection do you require?</t>
  </si>
  <si>
    <t>Pushfit</t>
  </si>
  <si>
    <t>Hosetail</t>
  </si>
  <si>
    <t>Will you be making your
own connections?</t>
  </si>
  <si>
    <r>
      <rPr>
        <sz val="12"/>
        <color theme="1"/>
        <rFont val="Calibri"/>
        <family val="2"/>
        <scheme val="minor"/>
      </rPr>
      <t xml:space="preserve">If you are </t>
    </r>
    <r>
      <rPr>
        <b/>
        <sz val="12"/>
        <color theme="1"/>
        <rFont val="Calibri"/>
        <family val="2"/>
        <scheme val="minor"/>
      </rPr>
      <t>not</t>
    </r>
    <r>
      <rPr>
        <sz val="12"/>
        <color theme="1"/>
        <rFont val="Calibri"/>
        <family val="2"/>
        <scheme val="minor"/>
      </rPr>
      <t xml:space="preserve"> making your own connections, how many connections/positions on the stand will be required?</t>
    </r>
  </si>
  <si>
    <t>For your peace of mind, we can supply a dedicated Security Guard to be stationed on your stand. Also available is a CCTV package which includes camera hire, installation and IT.
These measures are to help deter crime. Should an incident occur, CCTV footage can made available to Security and Police Officers.
No guarantee is made against crime occurring and the NEC accept no liability for loss or damage. Insurance remains the responsibility of the Exhibitor.</t>
  </si>
  <si>
    <t>Camera(s) will need a fixed point on the stand for mounting. It is essential that you supply a stand plan showing: installation of cameras, angle of cover, and cable location. The camera will be activated automatically by movement on the stand within desired time frames (e.g. overnight).</t>
  </si>
  <si>
    <t>Exhibitor CCTV Package: 1 Camera</t>
  </si>
  <si>
    <t>EI106</t>
  </si>
  <si>
    <t>CCTV: 1 Camera Package</t>
  </si>
  <si>
    <t>Exhibitor CCTV Package: 2 Cameras</t>
  </si>
  <si>
    <t>EI107</t>
  </si>
  <si>
    <t>CCTV: 2 Cameras Package</t>
  </si>
  <si>
    <t>Charged per hour.
Security Officer will be on stand during ordered date / time period(s). Please provide these below.</t>
  </si>
  <si>
    <t>Cost per Hour</t>
  </si>
  <si>
    <t xml:space="preserve">Officers Required </t>
  </si>
  <si>
    <t>Total Hours</t>
  </si>
  <si>
    <t>Dedicated On-Stand Security Officer:</t>
  </si>
  <si>
    <t>SG01</t>
  </si>
  <si>
    <t>Security Officer</t>
  </si>
  <si>
    <t>Date</t>
  </si>
  <si>
    <t>Start Time</t>
  </si>
  <si>
    <t>Finish At</t>
  </si>
  <si>
    <t>Delivered on the last day of event build. If you require early delivery, please let us know.</t>
  </si>
  <si>
    <t>Fire Extinguishers</t>
  </si>
  <si>
    <r>
      <t xml:space="preserve">Water 
</t>
    </r>
    <r>
      <rPr>
        <sz val="11"/>
        <rFont val="Calibri"/>
        <family val="2"/>
        <scheme val="minor"/>
      </rPr>
      <t>For use on Class A Materials (Wood, Paper, Textiles)</t>
    </r>
  </si>
  <si>
    <t>FSP01</t>
  </si>
  <si>
    <t>Fire Extinguisher: Water</t>
  </si>
  <si>
    <r>
      <t xml:space="preserve">AFFF (Foam)
</t>
    </r>
    <r>
      <rPr>
        <sz val="11"/>
        <rFont val="Calibri"/>
        <family val="2"/>
        <scheme val="minor"/>
      </rPr>
      <t>For use on Class A Materials (Wood, Paper, Textiles) and 
Class B Materials (flammable liquids)</t>
    </r>
  </si>
  <si>
    <t>FSP02</t>
  </si>
  <si>
    <t>Fire Extinguisher: AFFF</t>
  </si>
  <si>
    <r>
      <t xml:space="preserve">Dry Powder
</t>
    </r>
    <r>
      <rPr>
        <sz val="11"/>
        <rFont val="Calibri"/>
        <family val="2"/>
        <scheme val="minor"/>
      </rPr>
      <t>For use on Class A Materials (Wood, Paper, Textiles) and 
Class B Materials (flammable liquids) and
Class C Materials (Gasses and Live Electrical)</t>
    </r>
  </si>
  <si>
    <t>FSP03</t>
  </si>
  <si>
    <t>Fire Extinguisher: Dry Powder</t>
  </si>
  <si>
    <r>
      <t xml:space="preserve">Small CO2 (2Kg)
</t>
    </r>
    <r>
      <rPr>
        <sz val="11"/>
        <rFont val="Calibri"/>
        <family val="2"/>
        <scheme val="minor"/>
      </rPr>
      <t>For use on Live Electrical Equipment</t>
    </r>
  </si>
  <si>
    <t>FSP04</t>
  </si>
  <si>
    <t>Fire Extinguisher: Small CO2</t>
  </si>
  <si>
    <r>
      <t xml:space="preserve">Large CO2 (5Kg)
</t>
    </r>
    <r>
      <rPr>
        <sz val="11"/>
        <rFont val="Calibri"/>
        <family val="2"/>
        <scheme val="minor"/>
      </rPr>
      <t>For use on Live Electrical Equipment</t>
    </r>
  </si>
  <si>
    <t>FSP05</t>
  </si>
  <si>
    <t>Fire Extinguisher: Large CO2</t>
  </si>
  <si>
    <r>
      <t xml:space="preserve">Wet Chemical
</t>
    </r>
    <r>
      <rPr>
        <sz val="11"/>
        <rFont val="Calibri"/>
        <family val="2"/>
        <scheme val="minor"/>
      </rPr>
      <t>For use on Class A Materials (Wood, Paper, Textiles) and 
Class F Materials (Cooking Oils)</t>
    </r>
  </si>
  <si>
    <t>FSP06</t>
  </si>
  <si>
    <t>Fire Extinguisher: Wet Chemical</t>
  </si>
  <si>
    <r>
      <t xml:space="preserve">Fire Blanket
</t>
    </r>
    <r>
      <rPr>
        <sz val="11"/>
        <rFont val="Calibri"/>
        <family val="2"/>
        <scheme val="minor"/>
      </rPr>
      <t>For use in Cooking Areas</t>
    </r>
  </si>
  <si>
    <t>FSP07</t>
  </si>
  <si>
    <t>Fire Extinguisher: Fire Blanket</t>
  </si>
  <si>
    <r>
      <t xml:space="preserve">Single Plastic Fire Point
</t>
    </r>
    <r>
      <rPr>
        <sz val="11"/>
        <rFont val="Calibri"/>
        <family val="2"/>
        <scheme val="minor"/>
      </rPr>
      <t>For Easy Display, Storage, and Access of Extinguisher</t>
    </r>
  </si>
  <si>
    <t>FSP09</t>
  </si>
  <si>
    <t>Single Plastic Fire Point</t>
  </si>
  <si>
    <r>
      <t xml:space="preserve">Double Plastic Fire Point
</t>
    </r>
    <r>
      <rPr>
        <sz val="11"/>
        <rFont val="Calibri"/>
        <family val="2"/>
        <scheme val="minor"/>
      </rPr>
      <t>For Easy Display, Storage, and Access of Extinguishers</t>
    </r>
  </si>
  <si>
    <t>FSP10</t>
  </si>
  <si>
    <t>Double Plastic Fire Point</t>
  </si>
  <si>
    <r>
      <t xml:space="preserve">Double Mobile Fire Point
</t>
    </r>
    <r>
      <rPr>
        <sz val="11"/>
        <rFont val="Calibri"/>
        <family val="2"/>
        <scheme val="minor"/>
      </rPr>
      <t>For Easy Display, Storage, and Access of Extinguishers</t>
    </r>
  </si>
  <si>
    <t>FSP08</t>
  </si>
  <si>
    <t>Mobile Fire Point</t>
  </si>
  <si>
    <t>Our halls have duct lines running under the floor from which cables are pulled. Aerial cables will be installed before event-build as close as possible to the required location (based on your submitted stand plan).
It is the responsibility of the stand builder to route the cable to final location.</t>
  </si>
  <si>
    <r>
      <t xml:space="preserve">Television Aerial
</t>
    </r>
    <r>
      <rPr>
        <sz val="11"/>
        <rFont val="Calibri"/>
        <family val="2"/>
        <scheme val="minor"/>
      </rPr>
      <t>Standard UHF/VHF Single Point</t>
    </r>
  </si>
  <si>
    <t>TVAERIAL</t>
  </si>
  <si>
    <t>Television Aerial</t>
  </si>
  <si>
    <r>
      <t xml:space="preserve">Additional Aerial Point
</t>
    </r>
    <r>
      <rPr>
        <sz val="11"/>
        <rFont val="Calibri"/>
        <family val="2"/>
        <scheme val="minor"/>
      </rPr>
      <t>To connect a second device from original Aerial Point</t>
    </r>
  </si>
  <si>
    <t>ADDARIEL</t>
  </si>
  <si>
    <t>Additional Aerial Point</t>
  </si>
  <si>
    <r>
      <t xml:space="preserve">Radio Aerial
</t>
    </r>
    <r>
      <rPr>
        <sz val="11"/>
        <rFont val="Calibri"/>
        <family val="2"/>
        <scheme val="minor"/>
      </rPr>
      <t>Single Point</t>
    </r>
  </si>
  <si>
    <t>RADIOARIEL</t>
  </si>
  <si>
    <t>Radio Aerial</t>
  </si>
  <si>
    <t xml:space="preserve">Delivered to the stand on the last day of build. </t>
  </si>
  <si>
    <r>
      <t xml:space="preserve">Crowd Control Barrier
</t>
    </r>
    <r>
      <rPr>
        <sz val="11"/>
        <rFont val="Calibri"/>
        <family val="2"/>
        <scheme val="minor"/>
      </rPr>
      <t>Interlocking Metal 2.5m Wide x 1m High</t>
    </r>
  </si>
  <si>
    <t>CCBARRIER10</t>
  </si>
  <si>
    <t>Crowd Control Barrier</t>
  </si>
  <si>
    <r>
      <t xml:space="preserve">Wheeled Crowd Control Barrier
</t>
    </r>
    <r>
      <rPr>
        <sz val="11"/>
        <rFont val="Calibri"/>
        <family val="2"/>
        <scheme val="minor"/>
      </rPr>
      <t>Interlocking Metal With Wheels 2.5m Wide x 1m High</t>
    </r>
  </si>
  <si>
    <t>WHEELCCBARR</t>
  </si>
  <si>
    <t>Wheeled Barrier</t>
  </si>
  <si>
    <r>
      <t xml:space="preserve">Installation of Crowd Control Barrier
</t>
    </r>
    <r>
      <rPr>
        <sz val="11"/>
        <rFont val="Calibri"/>
        <family val="2"/>
        <scheme val="minor"/>
      </rPr>
      <t>Charged Per Barrier to be Positioned</t>
    </r>
  </si>
  <si>
    <t>CCBARRINSTAL</t>
  </si>
  <si>
    <t>Installation of Barrier</t>
  </si>
  <si>
    <r>
      <t xml:space="preserve">Tensator Barrier (Minimum Order of 2)
</t>
    </r>
    <r>
      <rPr>
        <sz val="11"/>
        <rFont val="Calibri"/>
        <family val="2"/>
        <scheme val="minor"/>
      </rPr>
      <t>Posts with Retractable Ribbon 1.8m Wide (Max) x 0.95m High</t>
    </r>
  </si>
  <si>
    <t>TENBARRIER</t>
  </si>
  <si>
    <t>Tensator Barrier</t>
  </si>
  <si>
    <r>
      <t xml:space="preserve">Ropes &amp; Posts (Minimum Order of 2)
</t>
    </r>
    <r>
      <rPr>
        <sz val="11"/>
        <rFont val="Calibri"/>
        <family val="2"/>
        <scheme val="minor"/>
      </rPr>
      <t>Posts Connected by Ribbon 1.5 Wide (Rope Length) x 1m High</t>
    </r>
  </si>
  <si>
    <t>SWRP02</t>
  </si>
  <si>
    <t>Ropes &amp; Posts</t>
  </si>
  <si>
    <t>Floor fixings are of bolt type. Cost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</si>
  <si>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r>
      <rPr>
        <b/>
        <sz val="12"/>
        <rFont val="Calibri"/>
        <family val="2"/>
        <scheme val="minor"/>
      </rPr>
      <t>Please enter below the size and quantity of the bolts required.</t>
    </r>
    <r>
      <rPr>
        <sz val="12"/>
        <rFont val="Calibri"/>
        <family val="2"/>
        <scheme val="minor"/>
      </rPr>
      <t xml:space="preserve">
To help us assist in the smooth build up of your stand, please provide an indication of the approximate time you require the bolts to be installed. 
If you would like the bolts to be installed at different times throughout the building of your stand, please select multiple "Installer Visits" in the relevant column. If staggered delivery is not necessary, please only use one row.
Please note: adherence to the preferred time slots will be by best endeavours of the delivery team and is not guaranteed. If you are not ready for instillation during your requested time slot, delivery may be delayed based on workload.
</t>
    </r>
    <r>
      <rPr>
        <b/>
        <sz val="12"/>
        <rFont val="Calibri"/>
        <family val="2"/>
        <scheme val="minor"/>
      </rPr>
      <t>During build, when you are ready for your bolts to be collected, please phone our Helpdesk on 0844 3388 338 (Option 2) or use the red hotline phone in the Organiser Offices.</t>
    </r>
  </si>
  <si>
    <t>Total Bolts</t>
  </si>
  <si>
    <t>Bolt Size: 8mm - 15mm</t>
  </si>
  <si>
    <t>FLOORBOLT8</t>
  </si>
  <si>
    <t>Bolt Size: 18mm - 24mm</t>
  </si>
  <si>
    <t>FLOORBOLT24</t>
  </si>
  <si>
    <t>Preferred Delivery Slot</t>
  </si>
  <si>
    <t>Quantity of Bolt Size (mm)</t>
  </si>
  <si>
    <t>Total</t>
  </si>
  <si>
    <t>Installer Visit</t>
  </si>
  <si>
    <t>Time Slot</t>
  </si>
  <si>
    <t>18 - 24</t>
  </si>
  <si>
    <t>8mm Bolts</t>
  </si>
  <si>
    <t>10mm Bolts</t>
  </si>
  <si>
    <t>12mm Bolts</t>
  </si>
  <si>
    <t>15mm Bolts</t>
  </si>
  <si>
    <t>18mm Bolts</t>
  </si>
  <si>
    <t>24mm Bolts</t>
  </si>
  <si>
    <t>Floor chases allow cutting out of the chase for installation and burial of customer's own cabling or piping, making good with lightweight screed for open period, removal and making good of floor at exhibition end.</t>
  </si>
  <si>
    <t>Floor painting allows for painting of stand with one coat of approved floor paint. Where paint other than black is used, cost includes repainting back to black at exhibition end. 
Painted area must not exceed stand size.</t>
  </si>
  <si>
    <r>
      <t xml:space="preserve">Floor Chase 150mm x 50mm Deep
</t>
    </r>
    <r>
      <rPr>
        <sz val="11"/>
        <rFont val="Calibri"/>
        <family val="2"/>
        <scheme val="minor"/>
      </rPr>
      <t>Priced per Metre</t>
    </r>
  </si>
  <si>
    <t>FLOORCHASE</t>
  </si>
  <si>
    <t>Floor Chase</t>
  </si>
  <si>
    <r>
      <t xml:space="preserve">Painting of Hall Floor a Colour then Back to Black
</t>
    </r>
    <r>
      <rPr>
        <sz val="11"/>
        <rFont val="Calibri"/>
        <family val="2"/>
        <scheme val="minor"/>
      </rPr>
      <t>24 Hours Advanced Notice Required.
Minimum Painting and Drying Time. Price per Metre</t>
    </r>
  </si>
  <si>
    <t>FLRCLRBLACK</t>
  </si>
  <si>
    <t>Hall Floor Painting</t>
  </si>
  <si>
    <t>Stand Cleaning Services and Supplies</t>
  </si>
  <si>
    <t>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</si>
  <si>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r>
      <t xml:space="preserve">Cleaning of Upper Floor - Up to 30m2
</t>
    </r>
    <r>
      <rPr>
        <sz val="11"/>
        <rFont val="Calibri"/>
        <family val="2"/>
        <scheme val="minor"/>
      </rPr>
      <t>For Multi-Level Stands: Cost Includes Labour and Materials.</t>
    </r>
  </si>
  <si>
    <t>CW02</t>
  </si>
  <si>
    <t>Cleaning of Upper Floor Up to 30m2</t>
  </si>
  <si>
    <r>
      <t xml:space="preserve">Cleaning of Upper Floor - Over 30m2
</t>
    </r>
    <r>
      <rPr>
        <sz val="11"/>
        <rFont val="Calibri"/>
        <family val="2"/>
        <scheme val="minor"/>
      </rPr>
      <t>For Multi-Level Stands: Cost Includes Labour and Materials.</t>
    </r>
  </si>
  <si>
    <t>CW03</t>
  </si>
  <si>
    <t>Cleaning of Upper Floor Over 30m2</t>
  </si>
  <si>
    <r>
      <t xml:space="preserve">Cleaning Operative 4 Hour Shift
</t>
    </r>
    <r>
      <rPr>
        <sz val="11"/>
        <rFont val="Calibri"/>
        <family val="2"/>
        <scheme val="minor"/>
      </rPr>
      <t>General Cleaning Duties: Glass; Stand Fixtures and Fitting</t>
    </r>
  </si>
  <si>
    <t>CW04</t>
  </si>
  <si>
    <t>Cleaning Operative 4 Hour Shift</t>
  </si>
  <si>
    <r>
      <t xml:space="preserve">Portering Service 4 Hour Shift
</t>
    </r>
    <r>
      <rPr>
        <sz val="11"/>
        <rFont val="Calibri"/>
        <family val="2"/>
        <scheme val="minor"/>
      </rPr>
      <t>Operative to Assist with Small Carriable Items</t>
    </r>
  </si>
  <si>
    <t>CW05</t>
  </si>
  <si>
    <t>Portering Service 4 Hour Shift</t>
  </si>
  <si>
    <r>
      <t xml:space="preserve">Portering Service 8 Hour Shift
</t>
    </r>
    <r>
      <rPr>
        <sz val="11"/>
        <rFont val="Calibri"/>
        <family val="2"/>
        <scheme val="minor"/>
      </rPr>
      <t>Operative to Assist with Small Carriable Items</t>
    </r>
  </si>
  <si>
    <t>CW06</t>
  </si>
  <si>
    <t>Portering Service 8 Hour Shift</t>
  </si>
  <si>
    <r>
      <t xml:space="preserve">Portering Service 12 Hour Shift
</t>
    </r>
    <r>
      <rPr>
        <sz val="11"/>
        <rFont val="Calibri"/>
        <family val="2"/>
        <scheme val="minor"/>
      </rPr>
      <t>Operative to Assist with Small Carriable Items</t>
    </r>
  </si>
  <si>
    <t>CW07</t>
  </si>
  <si>
    <t>Portering Service 12 Hour Shift</t>
  </si>
  <si>
    <t>CW08</t>
  </si>
  <si>
    <t>120 Litre Food Waste Bin</t>
  </si>
  <si>
    <t>CW09</t>
  </si>
  <si>
    <t>120 Litre Glass Bin</t>
  </si>
  <si>
    <t>CW10</t>
  </si>
  <si>
    <t>120 Litre Wheelie Bin</t>
  </si>
  <si>
    <t>CW11</t>
  </si>
  <si>
    <t>120 Litre Raw Meat Waste Bin</t>
  </si>
  <si>
    <t>CW12</t>
  </si>
  <si>
    <t>1200 Litre Euro Waste Bin</t>
  </si>
  <si>
    <t>CW13</t>
  </si>
  <si>
    <t>120 Litre Lockable Bin</t>
  </si>
  <si>
    <t>CW14</t>
  </si>
  <si>
    <t>5 Litre Clinical Waste Bin</t>
  </si>
  <si>
    <t>CW15</t>
  </si>
  <si>
    <t>Exhibition Stand ULV Application (‘Fogging’).
Applied across all areas of the stand, including exhibits, the aim of the process is to assist in the elimination of airborne pathogens and surface bacteria.
A chemical disinfectant is sprayed over the stand as a fine mist, charged with static which causes it to ‘cling’ on to surfaces offering a more comprehensive covering that manually wiping with a cloth.
All areas should be clean and free from general dirt and dust. 
Costs are per application and charged based on the size of your stand.</t>
  </si>
  <si>
    <t>Stand Area
Square M</t>
  </si>
  <si>
    <t>Under 21</t>
  </si>
  <si>
    <t>21 to 40</t>
  </si>
  <si>
    <t>41 to 60</t>
  </si>
  <si>
    <t>61 to 80</t>
  </si>
  <si>
    <t>81 to 120</t>
  </si>
  <si>
    <t>121 to 200</t>
  </si>
  <si>
    <t>Over 200</t>
  </si>
  <si>
    <t>ULVSTANDFOG2</t>
  </si>
  <si>
    <t>ULVSTANDFOG3</t>
  </si>
  <si>
    <t>ULVSTANDFOG4</t>
  </si>
  <si>
    <t>ULVSTANDFOG5</t>
  </si>
  <si>
    <t>ULVSTANDFOG6</t>
  </si>
  <si>
    <t>Cost per Application</t>
  </si>
  <si>
    <t>POA</t>
  </si>
  <si>
    <t>Stand Size</t>
  </si>
  <si>
    <t>Applications</t>
  </si>
  <si>
    <t>ULV Application</t>
  </si>
  <si>
    <t>The process is carried out overnight and all orders must be completed no later than 48 hours prior to the requested date.
Please enter dates below against each required application.</t>
  </si>
  <si>
    <t>1st Application
On Night Of:</t>
  </si>
  <si>
    <t>2nd Application
On Night Of:</t>
  </si>
  <si>
    <t>3rd Application
On Night Of:</t>
  </si>
  <si>
    <t>4th Application
On Night Of:</t>
  </si>
  <si>
    <t>5th Application
On Night Of:</t>
  </si>
  <si>
    <t>6th Application
On Night Of:</t>
  </si>
  <si>
    <t>7th Application
On Night Of:</t>
  </si>
  <si>
    <t>8th Application
On Night Of:</t>
  </si>
  <si>
    <t>9th Application
On Night Of:</t>
  </si>
  <si>
    <t>10th Application
On Night Of:</t>
  </si>
  <si>
    <t>Additional Comments:</t>
  </si>
  <si>
    <t>Please note that it is the responsibility of the Exhibitor to ensure that all exhibits including furniture/ computers/ monitors/ machinery etc are suitable for such application, whilst ensuring any paperwork and/or clothing is placed in suitable storage prior to the application.
ULV (Ultra Low Volume Application) is offered to assist in the elimination of pathogens and bacteria only. No guarantee is offered, and this process should not be relied upon as the only method of combating covid-19 or any other potential heath-threats. Please follow all guidelines with regards to hygiene and social distancing.</t>
  </si>
  <si>
    <t>Stand Food and Drink</t>
  </si>
  <si>
    <t>Food and drink delivered to the stand and a date and time that works for you.
Please order products by entering a quantity and provide a delivery date and time slot.</t>
  </si>
  <si>
    <r>
      <t xml:space="preserve">Delivery slots are within an hour period starting 08:30 am to 09:30 and so on.
</t>
    </r>
    <r>
      <rPr>
        <sz val="12"/>
        <rFont val="Calibri"/>
        <family val="2"/>
        <scheme val="minor"/>
      </rPr>
      <t>Minimum order value £15. Cancellations (or part cancellation) will not be permitted within 5 days of your exhibition.
Orders must be placed by 11:00 24 hours in advanced, with the exception of snacks, disposables, and equipment hire.
Drinks will normally be delivered at ambient temperature.</t>
    </r>
  </si>
  <si>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</si>
  <si>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</si>
  <si>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t>Nutritional information is shown with the description of each item. Adults need around 2000Kcal per day.</t>
  </si>
  <si>
    <t>Items marked ** are VAT exempt.   Items marked # will require a bottle opener.</t>
  </si>
  <si>
    <t>09:30 - 10:30</t>
  </si>
  <si>
    <r>
      <t xml:space="preserve">Items marked </t>
    </r>
    <r>
      <rPr>
        <b/>
        <sz val="10"/>
        <rFont val="Calibri"/>
        <family val="2"/>
        <scheme val="minor"/>
      </rPr>
      <t>⚡</t>
    </r>
    <r>
      <rPr>
        <b/>
        <sz val="12"/>
        <rFont val="Calibri"/>
        <family val="2"/>
        <scheme val="minor"/>
      </rPr>
      <t xml:space="preserve"> will require power supply on the stand. Ordered through the event contractor.</t>
    </r>
  </si>
  <si>
    <t>10:30 - 11:30</t>
  </si>
  <si>
    <t>To place an order:</t>
  </si>
  <si>
    <t>11:30 - 12:30</t>
  </si>
  <si>
    <t>Choose an item you wish to order.</t>
  </si>
  <si>
    <t>12:30 - 13:30</t>
  </si>
  <si>
    <t>At the top of the item's section, enter the dates of your event that match the days of the week shown.</t>
  </si>
  <si>
    <t>13:30 - 14:30</t>
  </si>
  <si>
    <t>Notes</t>
  </si>
  <si>
    <t>Enter a time slot for the delivery of the item each day.</t>
  </si>
  <si>
    <t>15:30 - 14:30</t>
  </si>
  <si>
    <t>Under the relevant date, enter the quantity required that day.</t>
  </si>
  <si>
    <t>14:30 - 15:30</t>
  </si>
  <si>
    <t>Repeat step 4 for any other days on which you would like the same.</t>
  </si>
  <si>
    <t>15:30 - 16:30</t>
  </si>
  <si>
    <t>If you would like a second delivery of the same item on the same day, repeat Steps 3 - 5 with the second time slot.</t>
  </si>
  <si>
    <t>16:30 - 17:30</t>
  </si>
  <si>
    <t>Repeat steps 1 - 6 for all items you wish to order.</t>
  </si>
  <si>
    <t>Delivery Date</t>
  </si>
  <si>
    <t>Example:</t>
  </si>
  <si>
    <t>Sun</t>
  </si>
  <si>
    <t>Mon</t>
  </si>
  <si>
    <t>Tue</t>
  </si>
  <si>
    <t>Wed</t>
  </si>
  <si>
    <t>Thu</t>
  </si>
  <si>
    <t>Fri</t>
  </si>
  <si>
    <t>Sat</t>
  </si>
  <si>
    <t>Quantity</t>
  </si>
  <si>
    <t>Food or Drink Item</t>
  </si>
  <si>
    <t>Mixed Platters</t>
  </si>
  <si>
    <t>Count:</t>
  </si>
  <si>
    <r>
      <t xml:space="preserve">Meat Sandwich Platter
</t>
    </r>
    <r>
      <rPr>
        <sz val="11"/>
        <color rgb="FF0000FF"/>
        <rFont val="Calibri"/>
        <family val="2"/>
        <scheme val="minor"/>
      </rPr>
      <t>120Kcal per Quarter</t>
    </r>
  </si>
  <si>
    <t>5822976</t>
  </si>
  <si>
    <r>
      <t xml:space="preserve">Vegetarian Sandwich Platter
</t>
    </r>
    <r>
      <rPr>
        <sz val="11"/>
        <color rgb="FF0000FF"/>
        <rFont val="Calibri"/>
        <family val="2"/>
        <scheme val="minor"/>
      </rPr>
      <t>119Kcal per Quarter</t>
    </r>
  </si>
  <si>
    <t>551088</t>
  </si>
  <si>
    <r>
      <t xml:space="preserve">Mixed Wrap Platter
</t>
    </r>
    <r>
      <rPr>
        <sz val="11"/>
        <color rgb="FF0000FF"/>
        <rFont val="Calibri"/>
        <family val="2"/>
        <scheme val="minor"/>
      </rPr>
      <t>119Kcal per Piece</t>
    </r>
  </si>
  <si>
    <t>5925089</t>
  </si>
  <si>
    <r>
      <t xml:space="preserve">Vegetarian Wrap Platter
</t>
    </r>
    <r>
      <rPr>
        <sz val="11"/>
        <color rgb="FF0000FF"/>
        <rFont val="Calibri"/>
        <family val="2"/>
        <scheme val="minor"/>
      </rPr>
      <t>115Kcal per Piece</t>
    </r>
  </si>
  <si>
    <t>5890175</t>
  </si>
  <si>
    <r>
      <t xml:space="preserve">Mini Pastry Platter
</t>
    </r>
    <r>
      <rPr>
        <sz val="11"/>
        <color rgb="FF0000FF"/>
        <rFont val="Calibri"/>
        <family val="2"/>
        <scheme val="minor"/>
      </rPr>
      <t>84Kcal per Piece</t>
    </r>
  </si>
  <si>
    <t>5544227</t>
  </si>
  <si>
    <r>
      <t xml:space="preserve">Platter of Mini Muffins
</t>
    </r>
    <r>
      <rPr>
        <sz val="11"/>
        <color rgb="FF0000FF"/>
        <rFont val="Calibri"/>
        <family val="2"/>
        <scheme val="minor"/>
      </rPr>
      <t>123Kcal per Piece</t>
    </r>
  </si>
  <si>
    <t>F2UMUFF</t>
  </si>
  <si>
    <r>
      <t xml:space="preserve">Vegan Sandwich Platter
</t>
    </r>
    <r>
      <rPr>
        <sz val="11"/>
        <color rgb="FF0000FF"/>
        <rFont val="Calibri"/>
        <family val="2"/>
        <scheme val="minor"/>
      </rPr>
      <t>116Kcal per Piece</t>
    </r>
  </si>
  <si>
    <t>5374335</t>
  </si>
  <si>
    <r>
      <rPr>
        <b/>
        <sz val="12"/>
        <rFont val="Calibri"/>
        <family val="2"/>
        <scheme val="minor"/>
      </rPr>
      <t>Pravha x 12</t>
    </r>
    <r>
      <rPr>
        <b/>
        <sz val="14"/>
        <rFont val="Calibri"/>
        <family val="2"/>
        <scheme val="minor"/>
      </rPr>
      <t xml:space="preserve">
</t>
    </r>
    <r>
      <rPr>
        <sz val="12"/>
        <rFont val="Calibri"/>
        <family val="2"/>
        <scheme val="minor"/>
      </rPr>
      <t>330ml Bottles #</t>
    </r>
  </si>
  <si>
    <t>611102</t>
  </si>
  <si>
    <r>
      <rPr>
        <b/>
        <sz val="12"/>
        <rFont val="Calibri"/>
        <family val="2"/>
        <scheme val="minor"/>
      </rPr>
      <t>Pravha x 24</t>
    </r>
    <r>
      <rPr>
        <b/>
        <sz val="14"/>
        <rFont val="Calibri"/>
        <family val="2"/>
        <scheme val="minor"/>
      </rPr>
      <t xml:space="preserve">
</t>
    </r>
    <r>
      <rPr>
        <sz val="12"/>
        <rFont val="Calibri"/>
        <family val="2"/>
        <scheme val="minor"/>
      </rPr>
      <t>330ml Bottles #</t>
    </r>
  </si>
  <si>
    <t>611400</t>
  </si>
  <si>
    <r>
      <t xml:space="preserve">Corona x 12
</t>
    </r>
    <r>
      <rPr>
        <sz val="12"/>
        <rFont val="Calibri"/>
        <family val="2"/>
        <scheme val="minor"/>
      </rPr>
      <t>330ml Bottles #</t>
    </r>
  </si>
  <si>
    <t>596602</t>
  </si>
  <si>
    <r>
      <t xml:space="preserve">Corona x 24
</t>
    </r>
    <r>
      <rPr>
        <sz val="12"/>
        <rFont val="Calibri"/>
        <family val="2"/>
        <scheme val="minor"/>
      </rPr>
      <t>330ml Bottles #</t>
    </r>
  </si>
  <si>
    <r>
      <t xml:space="preserve">Coors Light x 12
</t>
    </r>
    <r>
      <rPr>
        <sz val="12"/>
        <rFont val="Calibri"/>
        <family val="2"/>
        <scheme val="minor"/>
      </rPr>
      <t>330ml Bottles #</t>
    </r>
  </si>
  <si>
    <t>611200</t>
  </si>
  <si>
    <r>
      <t xml:space="preserve">Coors Light x 24
</t>
    </r>
    <r>
      <rPr>
        <sz val="12"/>
        <rFont val="Calibri"/>
        <family val="2"/>
        <scheme val="minor"/>
      </rPr>
      <t>330ml Bottles #</t>
    </r>
  </si>
  <si>
    <t>4221122</t>
  </si>
  <si>
    <t>4312649</t>
  </si>
  <si>
    <r>
      <t xml:space="preserve">Rekorderlig Apple Cider x 15
</t>
    </r>
    <r>
      <rPr>
        <sz val="12"/>
        <rFont val="Calibri"/>
        <family val="2"/>
        <scheme val="minor"/>
      </rPr>
      <t>500ml Bottles #</t>
    </r>
  </si>
  <si>
    <t>5280652</t>
  </si>
  <si>
    <r>
      <t xml:space="preserve">Gordon's Gin
</t>
    </r>
    <r>
      <rPr>
        <sz val="12"/>
        <rFont val="Calibri"/>
        <family val="2"/>
        <scheme val="minor"/>
      </rPr>
      <t>70cl</t>
    </r>
  </si>
  <si>
    <t>731200</t>
  </si>
  <si>
    <r>
      <t xml:space="preserve">Bell's Whisky
</t>
    </r>
    <r>
      <rPr>
        <sz val="12"/>
        <rFont val="Calibri"/>
        <family val="2"/>
        <scheme val="minor"/>
      </rPr>
      <t>Bottle</t>
    </r>
  </si>
  <si>
    <t>776150</t>
  </si>
  <si>
    <r>
      <t xml:space="preserve">Smirnoff Vodka
</t>
    </r>
    <r>
      <rPr>
        <sz val="12"/>
        <rFont val="Calibri"/>
        <family val="2"/>
        <scheme val="minor"/>
      </rPr>
      <t>Bottle</t>
    </r>
  </si>
  <si>
    <t>761500</t>
  </si>
  <si>
    <r>
      <t xml:space="preserve">Champagne Laurent Perrier La Cuvee
</t>
    </r>
    <r>
      <rPr>
        <sz val="12"/>
        <rFont val="Calibri"/>
        <family val="2"/>
        <scheme val="minor"/>
      </rPr>
      <t>Bottle</t>
    </r>
  </si>
  <si>
    <t>3688543</t>
  </si>
  <si>
    <r>
      <t xml:space="preserve">Baco Seta Prosecco Extra Dry
</t>
    </r>
    <r>
      <rPr>
        <sz val="12"/>
        <rFont val="Calibri"/>
        <family val="2"/>
        <scheme val="minor"/>
      </rPr>
      <t>Bottle</t>
    </r>
  </si>
  <si>
    <t>4195886</t>
  </si>
  <si>
    <r>
      <t xml:space="preserve">Solandia Nero d'Avola
</t>
    </r>
    <r>
      <rPr>
        <sz val="12"/>
        <rFont val="Calibri"/>
        <family val="2"/>
        <scheme val="minor"/>
      </rPr>
      <t>Bottle</t>
    </r>
  </si>
  <si>
    <t>4969791</t>
  </si>
  <si>
    <r>
      <t xml:space="preserve">Pontebello Pinot Grigio, Venezie
</t>
    </r>
    <r>
      <rPr>
        <sz val="12"/>
        <rFont val="Calibri"/>
        <family val="2"/>
        <scheme val="minor"/>
      </rPr>
      <t>Bottle</t>
    </r>
  </si>
  <si>
    <t>4307627</t>
  </si>
  <si>
    <r>
      <t xml:space="preserve">Lunaris By Callis Malbec San Juan 
</t>
    </r>
    <r>
      <rPr>
        <sz val="12"/>
        <rFont val="Calibri"/>
        <family val="2"/>
        <scheme val="minor"/>
      </rPr>
      <t>Bottle</t>
    </r>
  </si>
  <si>
    <t>BIN34</t>
  </si>
  <si>
    <r>
      <t xml:space="preserve"> Finca Las Moras Seremos Torrontes San Juan
</t>
    </r>
    <r>
      <rPr>
        <sz val="12"/>
        <rFont val="Calibri"/>
        <family val="2"/>
        <scheme val="minor"/>
      </rPr>
      <t>Bottle</t>
    </r>
  </si>
  <si>
    <t>BIN23</t>
  </si>
  <si>
    <r>
      <t xml:space="preserve">Monte Verde Merlot Rose (Central Valley)
</t>
    </r>
    <r>
      <rPr>
        <sz val="12"/>
        <rFont val="Calibri"/>
        <family val="2"/>
        <scheme val="minor"/>
      </rPr>
      <t>Bottle</t>
    </r>
  </si>
  <si>
    <t>4384302</t>
  </si>
  <si>
    <r>
      <t xml:space="preserve">Monte Verde Sauvignon Blanc (Central Valley)
</t>
    </r>
    <r>
      <rPr>
        <sz val="12"/>
        <rFont val="Calibri"/>
        <family val="2"/>
        <scheme val="minor"/>
      </rPr>
      <t>Bottle</t>
    </r>
  </si>
  <si>
    <t>4170948</t>
  </si>
  <si>
    <r>
      <t xml:space="preserve">Monte Verde Merlot
(Central Valley) Merlot </t>
    </r>
    <r>
      <rPr>
        <sz val="12"/>
        <rFont val="Calibri"/>
        <family val="2"/>
        <scheme val="minor"/>
      </rPr>
      <t>Bottle</t>
    </r>
  </si>
  <si>
    <t>4152936</t>
  </si>
  <si>
    <r>
      <t xml:space="preserve">Still Mineral Water x 12
</t>
    </r>
    <r>
      <rPr>
        <sz val="12"/>
        <rFont val="Calibri"/>
        <family val="2"/>
        <scheme val="minor"/>
      </rPr>
      <t>500ml</t>
    </r>
    <r>
      <rPr>
        <b/>
        <sz val="12"/>
        <rFont val="Calibri"/>
        <family val="2"/>
        <scheme val="minor"/>
      </rPr>
      <t xml:space="preserve"> </t>
    </r>
    <r>
      <rPr>
        <sz val="11"/>
        <color rgb="FF0000FF"/>
        <rFont val="Calibri"/>
        <family val="2"/>
        <scheme val="minor"/>
      </rPr>
      <t>0kcal per bottle</t>
    </r>
  </si>
  <si>
    <t>4088716</t>
  </si>
  <si>
    <r>
      <t xml:space="preserve">Still Mineral Water x 24
</t>
    </r>
    <r>
      <rPr>
        <sz val="12"/>
        <rFont val="Calibri"/>
        <family val="2"/>
        <scheme val="minor"/>
      </rPr>
      <t>500ml</t>
    </r>
    <r>
      <rPr>
        <b/>
        <sz val="12"/>
        <rFont val="Calibri"/>
        <family val="2"/>
        <scheme val="minor"/>
      </rPr>
      <t xml:space="preserve"> </t>
    </r>
    <r>
      <rPr>
        <sz val="11"/>
        <color rgb="FF0000FF"/>
        <rFont val="Calibri"/>
        <family val="2"/>
        <scheme val="minor"/>
      </rPr>
      <t>0kcal per bottle</t>
    </r>
  </si>
  <si>
    <t>3755360</t>
  </si>
  <si>
    <r>
      <t xml:space="preserve">Sparkling Mineral
Water x 12
</t>
    </r>
    <r>
      <rPr>
        <sz val="12"/>
        <rFont val="Calibri"/>
        <family val="2"/>
        <scheme val="minor"/>
      </rPr>
      <t>500m</t>
    </r>
    <r>
      <rPr>
        <sz val="11"/>
        <rFont val="Calibri"/>
        <family val="2"/>
        <scheme val="minor"/>
      </rPr>
      <t>l</t>
    </r>
    <r>
      <rPr>
        <sz val="12"/>
        <rFont val="Calibri"/>
        <family val="2"/>
        <scheme val="minor"/>
      </rPr>
      <t xml:space="preserve"> </t>
    </r>
    <r>
      <rPr>
        <sz val="11"/>
        <color rgb="FF0000FF"/>
        <rFont val="Calibri"/>
        <family val="2"/>
        <scheme val="minor"/>
      </rPr>
      <t>0kcal per bottle</t>
    </r>
  </si>
  <si>
    <t>4102447</t>
  </si>
  <si>
    <t>Sparkling Mineral x 12</t>
  </si>
  <si>
    <r>
      <t xml:space="preserve">Sparkling Mineral
Water x 24
</t>
    </r>
    <r>
      <rPr>
        <sz val="12"/>
        <rFont val="Calibri"/>
        <family val="2"/>
        <scheme val="minor"/>
      </rPr>
      <t>500ml</t>
    </r>
    <r>
      <rPr>
        <b/>
        <sz val="12"/>
        <rFont val="Calibri"/>
        <family val="2"/>
        <scheme val="minor"/>
      </rPr>
      <t xml:space="preserve"> </t>
    </r>
    <r>
      <rPr>
        <sz val="10"/>
        <color rgb="FF0000FF"/>
        <rFont val="Calibri"/>
        <family val="2"/>
        <scheme val="minor"/>
      </rPr>
      <t>0kcal per bottle</t>
    </r>
  </si>
  <si>
    <t>3779028</t>
  </si>
  <si>
    <t>Sparkling Mineral x 24</t>
  </si>
  <si>
    <r>
      <t xml:space="preserve">Still Mineral Water Bottle
</t>
    </r>
    <r>
      <rPr>
        <sz val="12"/>
        <rFont val="Calibri"/>
        <family val="2"/>
        <scheme val="minor"/>
      </rPr>
      <t>750ml</t>
    </r>
    <r>
      <rPr>
        <b/>
        <sz val="11"/>
        <rFont val="Calibri"/>
        <family val="2"/>
        <scheme val="minor"/>
      </rPr>
      <t xml:space="preserve"> </t>
    </r>
    <r>
      <rPr>
        <sz val="11"/>
        <color rgb="FF0000FF"/>
        <rFont val="Calibri"/>
        <family val="2"/>
        <scheme val="minor"/>
      </rPr>
      <t>0kcal per bottle</t>
    </r>
  </si>
  <si>
    <t>STILL</t>
  </si>
  <si>
    <r>
      <t xml:space="preserve">Sparkling Mineral Water Bottle
</t>
    </r>
    <r>
      <rPr>
        <sz val="12"/>
        <rFont val="Calibri"/>
        <family val="2"/>
        <scheme val="minor"/>
      </rPr>
      <t xml:space="preserve">750ml </t>
    </r>
    <r>
      <rPr>
        <sz val="11"/>
        <color rgb="FF0000FF"/>
        <rFont val="Calibri"/>
        <family val="2"/>
        <scheme val="minor"/>
      </rPr>
      <t>0kcal per bottle</t>
    </r>
  </si>
  <si>
    <t>SPARK</t>
  </si>
  <si>
    <r>
      <t xml:space="preserve">Coca Cola 500ml x 12
</t>
    </r>
    <r>
      <rPr>
        <sz val="10"/>
        <color rgb="FF0000FF"/>
        <rFont val="Calibri"/>
        <family val="2"/>
        <scheme val="minor"/>
      </rPr>
      <t>210Kcal per 500ml</t>
    </r>
  </si>
  <si>
    <t>4910846</t>
  </si>
  <si>
    <r>
      <t xml:space="preserve">Coca Cola 500 ml x 24
</t>
    </r>
    <r>
      <rPr>
        <sz val="10"/>
        <color rgb="FF0000FF"/>
        <rFont val="Calibri"/>
        <family val="2"/>
        <scheme val="minor"/>
      </rPr>
      <t>210Kcal per 500ml</t>
    </r>
  </si>
  <si>
    <t>5361604</t>
  </si>
  <si>
    <r>
      <t xml:space="preserve">Diet Coke 500ml x 12
</t>
    </r>
    <r>
      <rPr>
        <sz val="10"/>
        <color rgb="FF0000FF"/>
        <rFont val="Calibri"/>
        <family val="2"/>
        <scheme val="minor"/>
      </rPr>
      <t>2Kcal per 500ml</t>
    </r>
  </si>
  <si>
    <t>5434109</t>
  </si>
  <si>
    <r>
      <t xml:space="preserve">Diet Coke 500ml 500ml x 24
</t>
    </r>
    <r>
      <rPr>
        <sz val="10"/>
        <color rgb="FF0000FF"/>
        <rFont val="Calibri"/>
        <family val="2"/>
        <scheme val="minor"/>
      </rPr>
      <t>2 Kcal per 500ml</t>
    </r>
  </si>
  <si>
    <t>5369043</t>
  </si>
  <si>
    <r>
      <t xml:space="preserve">Coke Zero 500ml x 12
</t>
    </r>
    <r>
      <rPr>
        <sz val="10"/>
        <color rgb="FF0000FF"/>
        <rFont val="Calibri"/>
        <family val="2"/>
        <scheme val="minor"/>
      </rPr>
      <t>2Kcal per 500ml</t>
    </r>
  </si>
  <si>
    <t>4139719</t>
  </si>
  <si>
    <r>
      <t xml:space="preserve">Fanta 500ml x 12
</t>
    </r>
    <r>
      <rPr>
        <sz val="10"/>
        <color rgb="FF0000FF"/>
        <rFont val="Calibri"/>
        <family val="2"/>
        <scheme val="minor"/>
      </rPr>
      <t>95Kcal per 500ml</t>
    </r>
  </si>
  <si>
    <t>5375229</t>
  </si>
  <si>
    <r>
      <t xml:space="preserve">Sprite 500ml x 12
</t>
    </r>
    <r>
      <rPr>
        <sz val="11"/>
        <color rgb="FF0000FF"/>
        <rFont val="Calibri"/>
        <family val="2"/>
        <scheme val="minor"/>
      </rPr>
      <t>70Kcal per 500ml</t>
    </r>
  </si>
  <si>
    <t>5387564</t>
  </si>
  <si>
    <r>
      <t xml:space="preserve">Sprite Zero 500ml x 12
</t>
    </r>
    <r>
      <rPr>
        <sz val="10"/>
        <color rgb="FF0000FF"/>
        <rFont val="Calibri"/>
        <family val="2"/>
        <scheme val="minor"/>
      </rPr>
      <t>5Kcal per 500ml</t>
    </r>
  </si>
  <si>
    <t>662131</t>
  </si>
  <si>
    <r>
      <t xml:space="preserve">1 Litre UHT Orange Juice Carton
</t>
    </r>
    <r>
      <rPr>
        <sz val="10"/>
        <color rgb="FF0000FF"/>
        <rFont val="Calibri"/>
        <family val="2"/>
        <scheme val="minor"/>
      </rPr>
      <t>420Kcal per 100ml</t>
    </r>
  </si>
  <si>
    <t>3730791</t>
  </si>
  <si>
    <r>
      <t xml:space="preserve">Innocent Smooth Orange Juice 330ml x 8
</t>
    </r>
    <r>
      <rPr>
        <sz val="10"/>
        <color rgb="FF0000FF"/>
        <rFont val="Calibri"/>
        <family val="2"/>
        <scheme val="minor"/>
      </rPr>
      <t>125Kcal per 250ml</t>
    </r>
  </si>
  <si>
    <t>3950663</t>
  </si>
  <si>
    <r>
      <t xml:space="preserve">Tonic Water 200ml x 12
</t>
    </r>
    <r>
      <rPr>
        <sz val="10"/>
        <color rgb="FF0000FF"/>
        <rFont val="Calibri"/>
        <family val="2"/>
        <scheme val="minor"/>
      </rPr>
      <t>42Kcal per 200ml</t>
    </r>
  </si>
  <si>
    <t>5399911</t>
  </si>
  <si>
    <r>
      <t xml:space="preserve">Slimline Tonic 200ml Water x 12
</t>
    </r>
    <r>
      <rPr>
        <sz val="9"/>
        <color rgb="FF0000FF"/>
        <rFont val="Calibri"/>
        <family val="2"/>
        <scheme val="minor"/>
      </rPr>
      <t>30Kcal per 200ml</t>
    </r>
  </si>
  <si>
    <t>4089565</t>
  </si>
  <si>
    <t>Items marked ⚡ will require power supply on the stand. Ordered through the event contractor.</t>
  </si>
  <si>
    <t>Equipment is hire only. Missing and/or damaged equipment will incur additional charge.</t>
  </si>
  <si>
    <r>
      <t xml:space="preserve">5 Litre Flask of Tea (Black)
</t>
    </r>
    <r>
      <rPr>
        <sz val="11"/>
        <rFont val="Calibri"/>
        <family val="2"/>
        <scheme val="minor"/>
      </rPr>
      <t xml:space="preserve">Including Supplies for Approx. </t>
    </r>
    <r>
      <rPr>
        <sz val="12"/>
        <rFont val="Calibri"/>
        <family val="2"/>
        <scheme val="minor"/>
      </rPr>
      <t>20 Cups</t>
    </r>
    <r>
      <rPr>
        <sz val="10"/>
        <color rgb="FF0000FF"/>
        <rFont val="Calibri"/>
        <family val="2"/>
        <scheme val="minor"/>
      </rPr>
      <t xml:space="preserve"> 21Kcal per 8oz Cup</t>
    </r>
  </si>
  <si>
    <t>4141015</t>
  </si>
  <si>
    <r>
      <t xml:space="preserve">5 Litre Flask of Coffee (Black) </t>
    </r>
    <r>
      <rPr>
        <sz val="10"/>
        <rFont val="Calibri"/>
        <family val="2"/>
        <scheme val="minor"/>
      </rPr>
      <t>Including Supplies for Approx. 20 Cups</t>
    </r>
    <r>
      <rPr>
        <sz val="11"/>
        <rFont val="Calibri"/>
        <family val="2"/>
        <scheme val="minor"/>
      </rPr>
      <t xml:space="preserve">
</t>
    </r>
    <r>
      <rPr>
        <sz val="10"/>
        <color rgb="FF0000FF"/>
        <rFont val="Calibri"/>
        <family val="2"/>
        <scheme val="minor"/>
      </rPr>
      <t>0Kcal per 8oz Cup</t>
    </r>
  </si>
  <si>
    <t>4161051</t>
  </si>
  <si>
    <t>5 Litre Flask of Coffee (Black)</t>
  </si>
  <si>
    <t>5 Litre Flask of Hot Water</t>
  </si>
  <si>
    <t>FLASK</t>
  </si>
  <si>
    <r>
      <t xml:space="preserve">1.7 Litre Kettle </t>
    </r>
    <r>
      <rPr>
        <b/>
        <sz val="8"/>
        <rFont val="Calibri"/>
        <family val="2"/>
        <scheme val="minor"/>
      </rPr>
      <t>⚡</t>
    </r>
    <r>
      <rPr>
        <b/>
        <sz val="12"/>
        <rFont val="Calibri"/>
        <family val="2"/>
        <scheme val="minor"/>
      </rPr>
      <t xml:space="preserve">
</t>
    </r>
    <r>
      <rPr>
        <sz val="12"/>
        <rFont val="Calibri"/>
        <family val="2"/>
        <scheme val="minor"/>
      </rPr>
      <t>Power: 2kw</t>
    </r>
  </si>
  <si>
    <t>KETTLE1</t>
  </si>
  <si>
    <t>Twining's Everyday
Tea x 50 Bags</t>
  </si>
  <si>
    <t>5985732</t>
  </si>
  <si>
    <t>Twining's Herbal &amp;
Fruit Tea x 20 Bags</t>
  </si>
  <si>
    <t>5048080</t>
  </si>
  <si>
    <r>
      <t xml:space="preserve">Nescafe Original Instant Coffee
</t>
    </r>
    <r>
      <rPr>
        <sz val="12"/>
        <rFont val="Calibri"/>
        <family val="2"/>
        <scheme val="minor"/>
      </rPr>
      <t>1 x 200g</t>
    </r>
  </si>
  <si>
    <t>FAIR2</t>
  </si>
  <si>
    <r>
      <t xml:space="preserve">Fairtrade White Sugar Sticks x 100**
</t>
    </r>
    <r>
      <rPr>
        <sz val="11"/>
        <color rgb="FF0000FF"/>
        <rFont val="Calibri"/>
        <family val="2"/>
        <scheme val="minor"/>
      </rPr>
      <t>10Kcal Each</t>
    </r>
  </si>
  <si>
    <t>5311440</t>
  </si>
  <si>
    <r>
      <t xml:space="preserve">Brown Sugar Sticks
x 100
</t>
    </r>
    <r>
      <rPr>
        <sz val="11"/>
        <color rgb="FF0000FF"/>
        <rFont val="Calibri"/>
        <family val="2"/>
        <scheme val="minor"/>
      </rPr>
      <t>10Kcal Each</t>
    </r>
  </si>
  <si>
    <t>SUGAR2</t>
  </si>
  <si>
    <r>
      <t xml:space="preserve">Candarel Sweeteners
x 50
</t>
    </r>
    <r>
      <rPr>
        <sz val="11"/>
        <color rgb="FF0000FF"/>
        <rFont val="Calibri"/>
        <family val="2"/>
        <scheme val="minor"/>
      </rPr>
      <t>9Kcal Each</t>
    </r>
  </si>
  <si>
    <t>4227729</t>
  </si>
  <si>
    <r>
      <t xml:space="preserve">Fresh Milk 2 Litres
</t>
    </r>
    <r>
      <rPr>
        <sz val="11"/>
        <color rgb="FF0000FF"/>
        <rFont val="Calibri"/>
        <family val="2"/>
        <scheme val="minor"/>
      </rPr>
      <t>1076Kcal per Litre</t>
    </r>
  </si>
  <si>
    <t>MILK3</t>
  </si>
  <si>
    <r>
      <t xml:space="preserve">UHT Milk Jiggers x 120
</t>
    </r>
    <r>
      <rPr>
        <sz val="11"/>
        <color rgb="FF0000FF"/>
        <rFont val="Calibri"/>
        <family val="2"/>
        <scheme val="minor"/>
      </rPr>
      <t>6Kcal Each</t>
    </r>
  </si>
  <si>
    <t>4257608</t>
  </si>
  <si>
    <r>
      <t xml:space="preserve">Alpro Almond Milk 1 Litre
</t>
    </r>
    <r>
      <rPr>
        <sz val="11"/>
        <color rgb="FF0000FF"/>
        <rFont val="Calibri"/>
        <family val="2"/>
        <scheme val="minor"/>
      </rPr>
      <t>240Kcal per Litre</t>
    </r>
  </si>
  <si>
    <t>4962949</t>
  </si>
  <si>
    <r>
      <t xml:space="preserve">Alpro Soya Milk 1 Litre
</t>
    </r>
    <r>
      <rPr>
        <sz val="11"/>
        <color rgb="FF0000FF"/>
        <rFont val="Calibri"/>
        <family val="2"/>
        <scheme val="minor"/>
      </rPr>
      <t>420Kcal per Litre</t>
    </r>
  </si>
  <si>
    <t>3951751</t>
  </si>
  <si>
    <r>
      <t xml:space="preserve">MADE Ground Coffee
</t>
    </r>
    <r>
      <rPr>
        <sz val="12"/>
        <rFont val="Calibri"/>
        <family val="2"/>
        <scheme val="minor"/>
      </rPr>
      <t>2 x 210g</t>
    </r>
  </si>
  <si>
    <t>FAIR3</t>
  </si>
  <si>
    <r>
      <t xml:space="preserve">Coffee Percolator </t>
    </r>
    <r>
      <rPr>
        <b/>
        <sz val="8"/>
        <rFont val="Calibri"/>
        <family val="2"/>
        <scheme val="minor"/>
      </rPr>
      <t>⚡</t>
    </r>
    <r>
      <rPr>
        <b/>
        <sz val="12"/>
        <rFont val="Calibri"/>
        <family val="2"/>
        <scheme val="minor"/>
      </rPr>
      <t xml:space="preserve">
</t>
    </r>
    <r>
      <rPr>
        <sz val="12"/>
        <rFont val="Calibri"/>
        <family val="2"/>
        <scheme val="minor"/>
      </rPr>
      <t>8 - 10 Cups</t>
    </r>
  </si>
  <si>
    <t>COFFEE2</t>
  </si>
  <si>
    <r>
      <t xml:space="preserve">Nespresso Machine Hire </t>
    </r>
    <r>
      <rPr>
        <b/>
        <sz val="7"/>
        <rFont val="Calibri"/>
        <family val="2"/>
        <scheme val="minor"/>
      </rPr>
      <t>⚡</t>
    </r>
    <r>
      <rPr>
        <b/>
        <sz val="12"/>
        <rFont val="Calibri"/>
        <family val="2"/>
        <scheme val="minor"/>
      </rPr>
      <t xml:space="preserve">
</t>
    </r>
    <r>
      <rPr>
        <sz val="12"/>
        <rFont val="Calibri"/>
        <family val="2"/>
        <scheme val="minor"/>
      </rPr>
      <t>Supplies for Approx. 100</t>
    </r>
  </si>
  <si>
    <t>F2U75</t>
  </si>
  <si>
    <t>Nespresso Capsules
x 20</t>
  </si>
  <si>
    <t>506004</t>
  </si>
  <si>
    <r>
      <t xml:space="preserve">Nespresso Cappuncinatore Milk Frother CS20 </t>
    </r>
    <r>
      <rPr>
        <b/>
        <sz val="8"/>
        <rFont val="Calibri"/>
        <family val="2"/>
        <scheme val="minor"/>
      </rPr>
      <t>⚡</t>
    </r>
  </si>
  <si>
    <t>CS 20</t>
  </si>
  <si>
    <t>Milk Frother</t>
  </si>
  <si>
    <r>
      <t xml:space="preserve">Water Cooler, Water and 100 Cups
</t>
    </r>
    <r>
      <rPr>
        <sz val="9"/>
        <rFont val="Calibri"/>
        <family val="2"/>
        <scheme val="minor"/>
      </rPr>
      <t>Room Temperature without Optional 600W Power
(Not Included)</t>
    </r>
  </si>
  <si>
    <t>WCWC</t>
  </si>
  <si>
    <t>Water Cooler Cups x 100</t>
  </si>
  <si>
    <t>DISP2</t>
  </si>
  <si>
    <r>
      <t xml:space="preserve">Water Cooler Butt and 100 Cups
</t>
    </r>
    <r>
      <rPr>
        <sz val="12"/>
        <rFont val="Calibri"/>
        <family val="2"/>
        <scheme val="minor"/>
      </rPr>
      <t>18.9 Litre</t>
    </r>
  </si>
  <si>
    <t>5897052</t>
  </si>
  <si>
    <t>Tall Glasses x 5</t>
  </si>
  <si>
    <t>GLA66</t>
  </si>
  <si>
    <t>Wine Glasses x 5</t>
  </si>
  <si>
    <t>GLA65</t>
  </si>
  <si>
    <t>Cups and Saucers x 5</t>
  </si>
  <si>
    <t>F2U1</t>
  </si>
  <si>
    <t>Teaspoons x 5</t>
  </si>
  <si>
    <t>CUT1</t>
  </si>
  <si>
    <t>Mugs x 6</t>
  </si>
  <si>
    <t>MUGS</t>
  </si>
  <si>
    <t>Glass Jug</t>
  </si>
  <si>
    <t>GLA67</t>
  </si>
  <si>
    <t>Milk Jug</t>
  </si>
  <si>
    <t>F2U6</t>
  </si>
  <si>
    <t>Sugar Bowl</t>
  </si>
  <si>
    <t>F2U7</t>
  </si>
  <si>
    <t>Oval Plates x 5</t>
  </si>
  <si>
    <t>F2U3</t>
  </si>
  <si>
    <t>5 Litre Water Carrier</t>
  </si>
  <si>
    <t>WATER</t>
  </si>
  <si>
    <t>Champagne Glasses
x 5</t>
  </si>
  <si>
    <t>GLA64</t>
  </si>
  <si>
    <t>Wine / Champagne Bucket</t>
  </si>
  <si>
    <t>BUCK2</t>
  </si>
  <si>
    <t>Thermal Ice Bucket with Tongs</t>
  </si>
  <si>
    <t>BUCK1</t>
  </si>
  <si>
    <r>
      <t xml:space="preserve">Ice Bucket
</t>
    </r>
    <r>
      <rPr>
        <sz val="12"/>
        <rFont val="Calibri"/>
        <family val="2"/>
        <scheme val="minor"/>
      </rPr>
      <t>Holds 12kg</t>
    </r>
  </si>
  <si>
    <t>ICT</t>
  </si>
  <si>
    <t>4kg Bag of Ice</t>
  </si>
  <si>
    <t>ICE</t>
  </si>
  <si>
    <t>12kg Bag of Ice</t>
  </si>
  <si>
    <t>ICE1</t>
  </si>
  <si>
    <r>
      <t xml:space="preserve">Sweet Biscuits 1kg
</t>
    </r>
    <r>
      <rPr>
        <sz val="11"/>
        <color rgb="FF0000FF"/>
        <rFont val="Calibri"/>
        <family val="2"/>
        <scheme val="minor"/>
      </rPr>
      <t>488Kcal per 100g</t>
    </r>
  </si>
  <si>
    <t>BIS1</t>
  </si>
  <si>
    <r>
      <t xml:space="preserve">Luxury Biscuit Selection 800g
</t>
    </r>
    <r>
      <rPr>
        <sz val="11"/>
        <color rgb="FF0000FF"/>
        <rFont val="Calibri"/>
        <family val="2"/>
        <scheme val="minor"/>
      </rPr>
      <t>475Kcal per 100g</t>
    </r>
  </si>
  <si>
    <t>BIS2</t>
  </si>
  <si>
    <r>
      <t xml:space="preserve">Real Sea Salted Crisps
6 x 40g
</t>
    </r>
    <r>
      <rPr>
        <sz val="11"/>
        <color rgb="FF0000FF"/>
        <rFont val="Calibri"/>
        <family val="2"/>
        <scheme val="minor"/>
      </rPr>
      <t>176Kcal per bag</t>
    </r>
  </si>
  <si>
    <t>4090822</t>
  </si>
  <si>
    <r>
      <t xml:space="preserve">Assorted Crisps 6 x 40g
</t>
    </r>
    <r>
      <rPr>
        <sz val="11"/>
        <color rgb="FF0000FF"/>
        <rFont val="Calibri"/>
        <family val="2"/>
        <scheme val="minor"/>
      </rPr>
      <t>173Kcal per bag</t>
    </r>
  </si>
  <si>
    <t>5255071</t>
  </si>
  <si>
    <r>
      <t xml:space="preserve">Mini Cheddars 6 x 50g
</t>
    </r>
    <r>
      <rPr>
        <sz val="11"/>
        <color rgb="FF0000FF"/>
        <rFont val="Calibri"/>
        <family val="2"/>
        <scheme val="minor"/>
      </rPr>
      <t>256Kcal per bag</t>
    </r>
  </si>
  <si>
    <t>3569710</t>
  </si>
  <si>
    <r>
      <t xml:space="preserve">Dry Roasted Peanuts 
6 x 45g
</t>
    </r>
    <r>
      <rPr>
        <sz val="11"/>
        <color rgb="FF0000FF"/>
        <rFont val="Calibri"/>
        <family val="2"/>
        <scheme val="minor"/>
      </rPr>
      <t>266Kcal per bag</t>
    </r>
  </si>
  <si>
    <t>5752432</t>
  </si>
  <si>
    <r>
      <t xml:space="preserve">Salted Peanuts 6 x 45g
</t>
    </r>
    <r>
      <rPr>
        <sz val="11"/>
        <color rgb="FF0000FF"/>
        <rFont val="Calibri"/>
        <family val="2"/>
        <scheme val="minor"/>
      </rPr>
      <t>271Kcal per bag</t>
    </r>
  </si>
  <si>
    <t>522551</t>
  </si>
  <si>
    <r>
      <t xml:space="preserve">Nuts and Seed 4 Bags
</t>
    </r>
    <r>
      <rPr>
        <sz val="11"/>
        <color rgb="FF0000FF"/>
        <rFont val="Calibri"/>
        <family val="2"/>
        <scheme val="minor"/>
      </rPr>
      <t>452Kcal per Bag</t>
    </r>
  </si>
  <si>
    <t>4007010</t>
  </si>
  <si>
    <t>Cold Drink Glasses x 50</t>
  </si>
  <si>
    <t>DISP9A</t>
  </si>
  <si>
    <t>Hot Drinks Cups x 25</t>
  </si>
  <si>
    <t>DISP4</t>
  </si>
  <si>
    <t>Wine Glasses x 10</t>
  </si>
  <si>
    <t>3597668</t>
  </si>
  <si>
    <t>Champagne Glasses x 10</t>
  </si>
  <si>
    <t>DISP10</t>
  </si>
  <si>
    <t>Half Pint Glasses x 50</t>
  </si>
  <si>
    <t>DISP9</t>
  </si>
  <si>
    <t>Paper Plates x 25</t>
  </si>
  <si>
    <t>DISP21</t>
  </si>
  <si>
    <t>Snack Bowls x 4</t>
  </si>
  <si>
    <t>SNB</t>
  </si>
  <si>
    <t>Plastic Teaspoons x10</t>
  </si>
  <si>
    <t>DISP15</t>
  </si>
  <si>
    <t>White Serviettes x 100</t>
  </si>
  <si>
    <t>DISP12</t>
  </si>
  <si>
    <t>Wooden Stirrers x 1000</t>
  </si>
  <si>
    <t>5912324</t>
  </si>
  <si>
    <t>Breakfast Package:</t>
  </si>
  <si>
    <t>F2U52</t>
  </si>
  <si>
    <t>Breakfast Package</t>
  </si>
  <si>
    <t>Mini Muffin Platter</t>
  </si>
  <si>
    <t>123Kcal Each</t>
  </si>
  <si>
    <t>Danish Pastry Platter</t>
  </si>
  <si>
    <t>84Kcal Each</t>
  </si>
  <si>
    <t>Plastic Tumblers</t>
  </si>
  <si>
    <t xml:space="preserve">Flask of Tea (black) </t>
  </si>
  <si>
    <t>0Kcal per 8oz Cup</t>
  </si>
  <si>
    <t xml:space="preserve">Flask of Coffee (black) </t>
  </si>
  <si>
    <t>8 Orange Juice Bottles</t>
  </si>
  <si>
    <t>Feed the Troops Package:</t>
  </si>
  <si>
    <t>F2U53</t>
  </si>
  <si>
    <t>Feed the Troops Package</t>
  </si>
  <si>
    <t>Meat Sandwich Platter</t>
  </si>
  <si>
    <t>120Kcal per Qrtr</t>
  </si>
  <si>
    <t>Veg Sandwich Platter</t>
  </si>
  <si>
    <t>119Kcal per Qrtr</t>
  </si>
  <si>
    <t>500ml Still Water x 12</t>
  </si>
  <si>
    <t>0Kcal Each</t>
  </si>
  <si>
    <t>6 Bags of Assorted Crisps</t>
  </si>
  <si>
    <t>173 Kcal per 40g</t>
  </si>
  <si>
    <t>Hot Drinks Starter Package:</t>
  </si>
  <si>
    <t>100 Teabags</t>
  </si>
  <si>
    <t>Instant Coffee 250g</t>
  </si>
  <si>
    <t>Hot Chocolate x 10 Sachets</t>
  </si>
  <si>
    <t>Hot Drinks Cups</t>
  </si>
  <si>
    <t>200 White Sugar Sticks</t>
  </si>
  <si>
    <t>240 Milk Portions</t>
  </si>
  <si>
    <t>Wooden Stirrers</t>
  </si>
  <si>
    <t>Kettle Hire</t>
  </si>
  <si>
    <t>Food and Drink Hygiene and Cleaning</t>
  </si>
  <si>
    <t>Blue Paper Roll</t>
  </si>
  <si>
    <t>DISP7</t>
  </si>
  <si>
    <t>Liquid Soap</t>
  </si>
  <si>
    <t>CLEAN17</t>
  </si>
  <si>
    <t>Multi Surface Cleaner</t>
  </si>
  <si>
    <t>CLEAN7</t>
  </si>
  <si>
    <t>Wipe Cloths x 6</t>
  </si>
  <si>
    <t>CLEAN10</t>
  </si>
  <si>
    <t>Glass Cleaner</t>
  </si>
  <si>
    <t>CLEAN1</t>
  </si>
  <si>
    <t>Refuse Sacks x 10</t>
  </si>
  <si>
    <t>CLEAN6</t>
  </si>
  <si>
    <t>Washing Up Bowl</t>
  </si>
  <si>
    <t>CLEAN4</t>
  </si>
  <si>
    <t>Washing Up Liquid</t>
  </si>
  <si>
    <t>CLEAN3</t>
  </si>
  <si>
    <t>Rubber Gloves</t>
  </si>
  <si>
    <t>CLEAN5</t>
  </si>
  <si>
    <t>Tea Towel</t>
  </si>
  <si>
    <t>CLEAN2</t>
  </si>
  <si>
    <t>Hygiene Package 1:</t>
  </si>
  <si>
    <t>F2U29</t>
  </si>
  <si>
    <t>Alcohol Handgel</t>
  </si>
  <si>
    <t>1 Box of Latex Gloves</t>
  </si>
  <si>
    <t>Hygiene Package 2:</t>
  </si>
  <si>
    <t>F2U30</t>
  </si>
  <si>
    <t>Sanitiser Spray</t>
  </si>
  <si>
    <t>Hygiene Package 3:</t>
  </si>
  <si>
    <t>F2U31</t>
  </si>
  <si>
    <t>Portable Handwash Basin</t>
  </si>
  <si>
    <t>Hygiene Package 4:</t>
  </si>
  <si>
    <t>F2U32</t>
  </si>
  <si>
    <t>Calibrated Temp Probe</t>
  </si>
  <si>
    <t>70 Antibac Prob Wipes</t>
  </si>
  <si>
    <t>Complete Hygiene Package:</t>
  </si>
  <si>
    <t>F2U33</t>
  </si>
  <si>
    <t>All Items Contained in
Packages 1-4</t>
  </si>
  <si>
    <r>
      <rPr>
        <b/>
        <sz val="20"/>
        <color rgb="FFE30613"/>
        <rFont val="Calibri"/>
        <family val="2"/>
        <scheme val="minor"/>
      </rPr>
      <t>Stand out from the crowd…</t>
    </r>
    <r>
      <rPr>
        <b/>
        <sz val="18"/>
        <color rgb="FFE30613"/>
        <rFont val="Calibri"/>
        <family val="2"/>
        <scheme val="minor"/>
      </rPr>
      <t xml:space="preserve">
</t>
    </r>
    <r>
      <rPr>
        <b/>
        <sz val="14"/>
        <rFont val="Calibri"/>
        <family val="2"/>
        <scheme val="minor"/>
      </rPr>
      <t>Make a real statement with attention-grabbing Graphics.</t>
    </r>
  </si>
  <si>
    <t>From hanging banners to branded facia, wall cladding to floor vinyl,
our experienced in-house team will help you transform your space with great looking
graphics produced, delivered and installed ready for the event.
Ask for a copy of our Exhibitor Graphics Brochure to see the whole range of products available.</t>
  </si>
  <si>
    <t>…Rise above the competition.</t>
  </si>
  <si>
    <r>
      <t xml:space="preserve">From primary rigging points to lighting truss and complex structures. Let our Technical Sales team help you plan the most efficient way of delivering your stand rigging requirements.
Email </t>
    </r>
    <r>
      <rPr>
        <b/>
        <sz val="14"/>
        <color rgb="FFE30613"/>
        <rFont val="Calibri"/>
        <family val="2"/>
        <scheme val="minor"/>
      </rPr>
      <t>technicalsales@thenec.co.uk</t>
    </r>
    <r>
      <rPr>
        <b/>
        <sz val="14"/>
        <rFont val="Calibri"/>
        <family val="2"/>
        <scheme val="minor"/>
      </rPr>
      <t xml:space="preserve"> for a Rigging Enquiry Form.
</t>
    </r>
    <r>
      <rPr>
        <b/>
        <sz val="12"/>
        <rFont val="Calibri"/>
        <family val="2"/>
        <scheme val="minor"/>
      </rPr>
      <t>Please note that rigging for your event will be subject to Organiser approval.</t>
    </r>
  </si>
  <si>
    <t>Get closer to the action with Exhibitor Advantage Parking</t>
  </si>
  <si>
    <t>Available for most events, this service give you access to a designated parking area right behind the exhibition hall, giving you easy access to both the event and your vehicle at any time during the open times of the show.</t>
  </si>
  <si>
    <t>Book online through our website:</t>
  </si>
  <si>
    <t>https://parking.thenec.co.uk/NECBirminghamexhBooking/?fresh_start=y</t>
  </si>
  <si>
    <t>You will need to know your hall and stand number.</t>
  </si>
  <si>
    <r>
      <rPr>
        <sz val="14"/>
        <color theme="1"/>
        <rFont val="Calibri"/>
        <family val="2"/>
        <scheme val="minor"/>
      </rPr>
      <t xml:space="preserve">Advantage parking is available for cars and people carriers only: 
no vans are allowed.
If your event is not listed on the parking website two months prior to open, Advantage Parking may not be available for your show.
</t>
    </r>
    <r>
      <rPr>
        <sz val="12"/>
        <color theme="1"/>
        <rFont val="Calibri"/>
        <family val="2"/>
        <scheme val="minor"/>
      </rPr>
      <t xml:space="preserve">
</t>
    </r>
    <r>
      <rPr>
        <b/>
        <sz val="14"/>
        <color rgb="FFE30613"/>
        <rFont val="Calibri"/>
        <family val="2"/>
        <scheme val="minor"/>
      </rPr>
      <t>Space is limited, so book early to avoid disappointment!</t>
    </r>
  </si>
  <si>
    <t>Stand Plan Statement:</t>
  </si>
  <si>
    <t>Any Plotting?</t>
  </si>
  <si>
    <t>Yes</t>
  </si>
  <si>
    <t>No</t>
  </si>
  <si>
    <t>You have ordered services that require installation on the stand.</t>
  </si>
  <si>
    <t>Some items on your order may require plotting on the stand.</t>
  </si>
  <si>
    <t>•</t>
  </si>
  <si>
    <t>Please provide a plan of the stand indicating the required location of any of these services you may have ordered.</t>
  </si>
  <si>
    <t>The service(s) will be installed as close as possible to the requested location.</t>
  </si>
  <si>
    <t>Final position of the service s the responsibility of the stand builder.</t>
  </si>
  <si>
    <t>Ramping over piped services will not be permitted for health &amp; safety reasons.</t>
  </si>
  <si>
    <t>Should the plan of the stand change at any point, please let us know immediately.</t>
  </si>
  <si>
    <t>Moving of any service after installation may incur additional cost.</t>
  </si>
  <si>
    <t>Stand Plan Creator</t>
  </si>
  <si>
    <r>
      <rPr>
        <b/>
        <sz val="14"/>
        <color rgb="FFE30613"/>
        <rFont val="Calibri"/>
        <family val="2"/>
        <scheme val="minor"/>
      </rPr>
      <t>Step 1</t>
    </r>
    <r>
      <rPr>
        <b/>
        <sz val="14"/>
        <rFont val="Calibri"/>
        <family val="2"/>
        <scheme val="minor"/>
      </rPr>
      <t xml:space="preserve">  Select the approximate shape of your stand:</t>
    </r>
  </si>
  <si>
    <t>Shape List</t>
  </si>
  <si>
    <t>Selected
Code</t>
  </si>
  <si>
    <t>Square</t>
  </si>
  <si>
    <t>Rectangular</t>
  </si>
  <si>
    <t>Long</t>
  </si>
  <si>
    <t>"L"</t>
  </si>
  <si>
    <t>L Shape</t>
  </si>
  <si>
    <t xml:space="preserve"> Shape</t>
  </si>
  <si>
    <r>
      <rPr>
        <b/>
        <sz val="14"/>
        <color rgb="FFE30613"/>
        <rFont val="Calibri"/>
        <family val="2"/>
        <scheme val="minor"/>
      </rPr>
      <t>Step 2</t>
    </r>
    <r>
      <rPr>
        <b/>
        <sz val="14"/>
        <rFont val="Calibri"/>
        <family val="2"/>
        <scheme val="minor"/>
      </rPr>
      <t xml:space="preserve">  Assign a number to each product that requires a location</t>
    </r>
  </si>
  <si>
    <t>In any order, assign each product that you have ordered to a number.</t>
  </si>
  <si>
    <t>When assigning a number to an internet connection, please enter the speed.</t>
  </si>
  <si>
    <t>If an ordered product does not appear in the list, it does not require plotting.</t>
  </si>
  <si>
    <t>Only one number should be assigned to each item.</t>
  </si>
  <si>
    <r>
      <rPr>
        <b/>
        <sz val="14"/>
        <color rgb="FFE30613"/>
        <rFont val="Calibri"/>
        <family val="2"/>
        <scheme val="minor"/>
      </rPr>
      <t>Step 3</t>
    </r>
    <r>
      <rPr>
        <b/>
        <sz val="14"/>
        <rFont val="Calibri"/>
        <family val="2"/>
        <scheme val="minor"/>
      </rPr>
      <t xml:space="preserve">  Add the names/numbers of your neighbouring stand in the space provided.
This is so we can orientate the plan.</t>
    </r>
  </si>
  <si>
    <t>Alternatively, you can enter "Hall wall", "Entrance", "Back of Stand" or similar.</t>
  </si>
  <si>
    <t>Other Points of Reference e.g. Hall Column:</t>
  </si>
  <si>
    <t>Internet Check</t>
  </si>
  <si>
    <t>A</t>
  </si>
  <si>
    <t>B</t>
  </si>
  <si>
    <t>C</t>
  </si>
  <si>
    <t>D</t>
  </si>
  <si>
    <r>
      <rPr>
        <b/>
        <sz val="14"/>
        <color rgb="FFE30613"/>
        <rFont val="Calibri"/>
        <family val="2"/>
        <scheme val="minor"/>
      </rPr>
      <t>Step 4</t>
    </r>
    <r>
      <rPr>
        <b/>
        <sz val="14"/>
        <rFont val="Calibri"/>
        <family val="2"/>
        <scheme val="minor"/>
      </rPr>
      <t xml:space="preserve">  Add the allocated numbers and letters (if any) into the grid within the border.</t>
    </r>
  </si>
  <si>
    <t>Enter the assigned number of the item into any square within the stand area.</t>
  </si>
  <si>
    <t xml:space="preserve">Remember to enter all ordered services. </t>
  </si>
  <si>
    <t>Enter the same number into as many squares as the quantity of each item you have ordered.</t>
  </si>
  <si>
    <t>For example, if you have ordered 2 x 10Mbps internet connections, and assigned them the number 1, you will need to enter the number 1 into two separate squares.</t>
  </si>
  <si>
    <t>If you require two services at the same location, use two squares next to each other in the grid.</t>
  </si>
  <si>
    <t>Neighbouring Stand:</t>
  </si>
  <si>
    <t>Legend</t>
  </si>
  <si>
    <t>No. in Use?</t>
  </si>
  <si>
    <t>In Grid</t>
  </si>
  <si>
    <t>Missing</t>
  </si>
  <si>
    <t>Products</t>
  </si>
  <si>
    <t>Code</t>
  </si>
  <si>
    <t>Broadband Internet</t>
  </si>
  <si>
    <t>VLAN 1 Cable</t>
  </si>
  <si>
    <t>VLAN1</t>
  </si>
  <si>
    <t>VLAN 2 Cable</t>
  </si>
  <si>
    <t>VLAN2</t>
  </si>
  <si>
    <t>VLAN 3 Cable</t>
  </si>
  <si>
    <t>VLAN3</t>
  </si>
  <si>
    <t>Phone Line with Handset</t>
  </si>
  <si>
    <t>Handset</t>
  </si>
  <si>
    <t>Phone Line Only</t>
  </si>
  <si>
    <t>Phone</t>
  </si>
  <si>
    <t>PDQ Machine Line</t>
  </si>
  <si>
    <t>Water &amp; Waste</t>
  </si>
  <si>
    <t>WW</t>
  </si>
  <si>
    <t>Water Supply</t>
  </si>
  <si>
    <t>Water</t>
  </si>
  <si>
    <t>Waste Supply</t>
  </si>
  <si>
    <t>Waste</t>
  </si>
  <si>
    <t>Split Water 2nd Connection</t>
  </si>
  <si>
    <t>2nd Water</t>
  </si>
  <si>
    <t>Split Waste 2nd Connection</t>
  </si>
  <si>
    <t>2nd Waste</t>
  </si>
  <si>
    <t>Air</t>
  </si>
  <si>
    <t>Split Air 2nd Connection</t>
  </si>
  <si>
    <t>2nd Air</t>
  </si>
  <si>
    <t>Gas</t>
  </si>
  <si>
    <t>Split Gas 2nd Connection</t>
  </si>
  <si>
    <t>2nd Gas</t>
  </si>
  <si>
    <t>CCTV Cable</t>
  </si>
  <si>
    <t>Other (Office Approval)</t>
  </si>
  <si>
    <t>In Use &gt;0</t>
  </si>
  <si>
    <t>Missing Count &gt;0</t>
  </si>
  <si>
    <t>Stand Plan Status…</t>
  </si>
  <si>
    <t>The below fields are read-only and reflect information entered in the "Order" tab.
Please do not enter any information on this page.</t>
  </si>
  <si>
    <t>Company:</t>
  </si>
  <si>
    <t>Address
Line 1:</t>
  </si>
  <si>
    <t>Address
Line 2:</t>
  </si>
  <si>
    <t>Order Breakdown</t>
  </si>
  <si>
    <t>Ordered Item</t>
  </si>
  <si>
    <t>Quant.</t>
  </si>
  <si>
    <t>Advanced Charge</t>
  </si>
  <si>
    <t>Standard Charge</t>
  </si>
  <si>
    <t>Header?</t>
  </si>
  <si>
    <t>Underline?</t>
  </si>
  <si>
    <t>Headings</t>
  </si>
  <si>
    <t>Zero Heading Total</t>
  </si>
  <si>
    <t>Please send Pro-Forma</t>
  </si>
  <si>
    <t>Customer will phone to make payment</t>
  </si>
  <si>
    <t>Use of Customer's Information</t>
  </si>
  <si>
    <t>Terms &amp; Conditions</t>
  </si>
  <si>
    <t>Signed:</t>
  </si>
  <si>
    <t>Customer Feedback</t>
  </si>
  <si>
    <t>Floor Bolting</t>
  </si>
  <si>
    <t>Bolts Ordered?</t>
  </si>
  <si>
    <t>ULV  Ordered?</t>
  </si>
  <si>
    <t>Compressed Air:</t>
  </si>
  <si>
    <t>Additional Compressed Air Connection within
1 Metre from Original Connection:</t>
  </si>
  <si>
    <t>Pressue (Bar):</t>
  </si>
  <si>
    <t>Volume
(L per Min):</t>
  </si>
  <si>
    <t>Valve Size:</t>
  </si>
  <si>
    <t>Connection Type:</t>
  </si>
  <si>
    <t>Dedicated On-Stand Security Officer</t>
  </si>
  <si>
    <t>Static Guard Ordered?</t>
  </si>
  <si>
    <t>Shape</t>
  </si>
  <si>
    <t>Food &amp; Drink Order Summary:</t>
  </si>
  <si>
    <t>Thur</t>
  </si>
  <si>
    <t>Type</t>
  </si>
  <si>
    <t>Note?</t>
  </si>
  <si>
    <t>Customer Notes</t>
  </si>
  <si>
    <t>Phone customer to take payment</t>
  </si>
  <si>
    <r>
      <rPr>
        <b/>
        <sz val="16"/>
        <color rgb="FFFFFF00"/>
        <rFont val="Calibri"/>
        <family val="2"/>
        <scheme val="minor"/>
      </rPr>
      <t>Enter year here (April - March):</t>
    </r>
    <r>
      <rPr>
        <b/>
        <sz val="11"/>
        <color rgb="FFFFFF00"/>
        <rFont val="Calibri"/>
        <family val="2"/>
        <scheme val="minor"/>
      </rPr>
      <t xml:space="preserve">
This will show in the order form.</t>
    </r>
  </si>
  <si>
    <t>Export Ungerbock Price List</t>
  </si>
  <si>
    <t>Description</t>
  </si>
  <si>
    <t>Advanced Price</t>
  </si>
  <si>
    <t/>
  </si>
  <si>
    <t>Event Management</t>
  </si>
  <si>
    <t>EMLOCK</t>
  </si>
  <si>
    <t>Event Management - LOCK CHANGE (By security, arrange with duty supervisor)</t>
  </si>
  <si>
    <t>EM3RDPARTY</t>
  </si>
  <si>
    <t>Event Management - product sourced from external comapny</t>
  </si>
  <si>
    <t>EMPRINT</t>
  </si>
  <si>
    <t>Organiser Printing (EM)</t>
  </si>
  <si>
    <t>SCSCOVER</t>
  </si>
  <si>
    <t>SCS Team Cover Out-of-Hours</t>
  </si>
  <si>
    <t>UPSOLDPPEM</t>
  </si>
  <si>
    <t>Parking Passes Upsold (EM) type description</t>
  </si>
  <si>
    <t>MEDLOGISTICS</t>
  </si>
  <si>
    <t>Logistics</t>
  </si>
  <si>
    <t>MEDMISC</t>
  </si>
  <si>
    <t>Medical Misc.</t>
  </si>
  <si>
    <t>MEDTECHUP</t>
  </si>
  <si>
    <t>Medical Technician.</t>
  </si>
  <si>
    <t>NURSENGHT</t>
  </si>
  <si>
    <t>Nurse.</t>
  </si>
  <si>
    <t>NURSEDAY</t>
  </si>
  <si>
    <t>Paramedic.</t>
  </si>
  <si>
    <t>SCS01</t>
  </si>
  <si>
    <t>6m Wide x 11m Drop Black Wool Serge Drapes (Price includes supply, installation, catenary wires, labour plant machinery and removal of the same)</t>
  </si>
  <si>
    <t>SCS02</t>
  </si>
  <si>
    <t>6m Wide x 15m Drop Black Wool Serge Drapes (Price includes supply, installation, catenary wires, labour plant machinery and removal of the same)</t>
  </si>
  <si>
    <t>SCSRIGMOVEB</t>
  </si>
  <si>
    <t>Additional Charge for Banner Move</t>
  </si>
  <si>
    <t>SCSRIGMOVEP</t>
  </si>
  <si>
    <t>Additional Charge for Point Move</t>
  </si>
  <si>
    <t>SCS10AB</t>
  </si>
  <si>
    <t>SCS16</t>
  </si>
  <si>
    <t>Blackout of High Level Glazing</t>
  </si>
  <si>
    <t>SCS17</t>
  </si>
  <si>
    <t>Blackout of Roof Monitors</t>
  </si>
  <si>
    <t>SCS07</t>
  </si>
  <si>
    <t>Cable Pick. Max Weight 30Kg - Supply of Dropwire Only (client to arrange own equipment and labour to carry out attachment of cables to supplied wire)</t>
  </si>
  <si>
    <t>SCS19</t>
  </si>
  <si>
    <t>Catenary Wire; Supplied and Installed</t>
  </si>
  <si>
    <t>SCS13</t>
  </si>
  <si>
    <t>Cherry Picker and Driver inclusive of Banksman (Minimum hire charge is 4 hours)</t>
  </si>
  <si>
    <t>SCS21</t>
  </si>
  <si>
    <t>Door Portal</t>
  </si>
  <si>
    <t>SCS09</t>
  </si>
  <si>
    <t>Dropwire Only to Specific Position on Stand (Price is inclusive of supply, installation, labour, plant machinery and removal of the same)</t>
  </si>
  <si>
    <t>SCS10A</t>
  </si>
  <si>
    <t>SCS10</t>
  </si>
  <si>
    <t>SCS10C</t>
  </si>
  <si>
    <t>SCS10B</t>
  </si>
  <si>
    <t>SCS14GS</t>
  </si>
  <si>
    <t>Ground Support Trussing</t>
  </si>
  <si>
    <t>SCS18</t>
  </si>
  <si>
    <t>Illuminated Emergency Exit Signs 3' x 2' rigged inclusive of 2amp single phase power supply</t>
  </si>
  <si>
    <t>SCS04</t>
  </si>
  <si>
    <t>Installation of Single Hoist Point Only (Client to supply own hoist, truss, plant machinery, labour and electrical mains supply as required)</t>
  </si>
  <si>
    <t>SCS20</t>
  </si>
  <si>
    <t>Labour</t>
  </si>
  <si>
    <t>SCS18LL</t>
  </si>
  <si>
    <t>Low Level Illuminated Exit Signs</t>
  </si>
  <si>
    <t>SCS22</t>
  </si>
  <si>
    <t>Main Entrance Canopy Signs</t>
  </si>
  <si>
    <t>SCS08</t>
  </si>
  <si>
    <t>Motorised Cable Pick Inclusive of Rigging Point, 1/4 Tonne Electric Hoist and Electrical Power for rigging Only (Price is inclusive of supply, installation, labour, plant machinery and removal of the same)</t>
  </si>
  <si>
    <t>SCSPIPEDRAPE</t>
  </si>
  <si>
    <t>Pipe &amp; Drape</t>
  </si>
  <si>
    <t>SCS12</t>
  </si>
  <si>
    <t>Rig of Wall Banners supplied by client to specific and available banner sites in the halls - made from PVC with eyelets supplied at 0.5m apart across the top of the banner. (Banner size should not exceed 12m wide x 2m drop.  Subject to Organiser approval)</t>
  </si>
  <si>
    <t>SCS05</t>
  </si>
  <si>
    <t>Single Hoist Point and Stinger upto 5 metres (Price is inclusive of supply, installation, labour, plant machinery and removal of the same)</t>
  </si>
  <si>
    <t>SCS031BOX</t>
  </si>
  <si>
    <t>Single Rigging Point with Electric Chain Hoist for Box Banner, including Rigging Electrical Supply, Control Equipment, Labour, Plant Machinery, and Removal of the Same.</t>
  </si>
  <si>
    <t>SCS032CIRC</t>
  </si>
  <si>
    <t>Single Rigging Point with Electric Chain Hoist for Circular Banner, including Rigging Electrical Supply, Control Equipment, Labour, Plant Machinery, and Removal of the Same.</t>
  </si>
  <si>
    <t>SCS03</t>
  </si>
  <si>
    <t>Single Rigging Point with Electric Chain Hoist including Rigging Electrical Supply and Control Equipment (Price is inclusive of supply, installation, labour, plant machinery and removal of the same)</t>
  </si>
  <si>
    <t>SCS06</t>
  </si>
  <si>
    <t>Single Rigging Point, Cherry Picker to hang clients own supplied Manual Hoists, Pickers to bag chains and picker to un-bag chains and remove hoists.</t>
  </si>
  <si>
    <t>SCS15</t>
  </si>
  <si>
    <t>Truss Corners</t>
  </si>
  <si>
    <t>SCS14</t>
  </si>
  <si>
    <t>Truss Hire (All Types)</t>
  </si>
  <si>
    <t>Rigging</t>
  </si>
  <si>
    <t>RM02</t>
  </si>
  <si>
    <t>Rigging 10A Single Phase</t>
  </si>
  <si>
    <t>RM19</t>
  </si>
  <si>
    <t>Rigging 125A 3 Phase</t>
  </si>
  <si>
    <t>RM10</t>
  </si>
  <si>
    <t>Rigging 125A Single Phase</t>
  </si>
  <si>
    <t>RM13</t>
  </si>
  <si>
    <t>Rigging 16A 3 Phase</t>
  </si>
  <si>
    <t>RM03</t>
  </si>
  <si>
    <t>Rigging 16A Single Phase</t>
  </si>
  <si>
    <t>RM20</t>
  </si>
  <si>
    <t>Rigging 200A 3 Phase</t>
  </si>
  <si>
    <t>RM21</t>
  </si>
  <si>
    <t>Rigging 250A 3 Phase</t>
  </si>
  <si>
    <t>RM22</t>
  </si>
  <si>
    <t>Rigging 315A 3 Phase</t>
  </si>
  <si>
    <t>RM15</t>
  </si>
  <si>
    <t>Rigging 32A 3 Phase</t>
  </si>
  <si>
    <t>RM05</t>
  </si>
  <si>
    <t>Rigging 32A Single Phase</t>
  </si>
  <si>
    <t>RM17</t>
  </si>
  <si>
    <t>Rigging 63A 3 Phase</t>
  </si>
  <si>
    <t>RM08</t>
  </si>
  <si>
    <t>Rigging 63A Single Phase</t>
  </si>
  <si>
    <t>RM01</t>
  </si>
  <si>
    <t>Rigging 6A Single Phase</t>
  </si>
  <si>
    <t>RL01</t>
  </si>
  <si>
    <t>150 Watt HQl</t>
  </si>
  <si>
    <t>RL05</t>
  </si>
  <si>
    <t>150 Watt LED Bulls Eye</t>
  </si>
  <si>
    <t>RL06</t>
  </si>
  <si>
    <t>150 Watt LED Flat Pannel</t>
  </si>
  <si>
    <t>RL07</t>
  </si>
  <si>
    <t>180 Watt LED Flat Pannel</t>
  </si>
  <si>
    <t>RL08</t>
  </si>
  <si>
    <t>1800 Watt Arena Vision</t>
  </si>
  <si>
    <t>RL02</t>
  </si>
  <si>
    <t>400 Watt HQl</t>
  </si>
  <si>
    <t>RL03</t>
  </si>
  <si>
    <t>50 Watt LED Spotlights C/W Barn Doors</t>
  </si>
  <si>
    <t>RL04</t>
  </si>
  <si>
    <t>80 Watt LED Floodlights</t>
  </si>
  <si>
    <t>RLWHITE</t>
  </si>
  <si>
    <t>White LED Floodlights</t>
  </si>
  <si>
    <t>Cable Pick - Supply of Dropwire Only (client to arrange own equipment and labour to carry out attachment of cables to supplied wire)</t>
  </si>
  <si>
    <t>Additional Aerial Points, price per additional point</t>
  </si>
  <si>
    <t>Radio Aerial (Single Point), price per point</t>
  </si>
  <si>
    <t>SKYSAT</t>
  </si>
  <si>
    <t>Sky Salellite Feed (Cable and satellite dish only.  Digital set top box not included)</t>
  </si>
  <si>
    <t>Television Aerial (Standard UHF/VHF Single Point), price per point</t>
  </si>
  <si>
    <t>Crowd Control Barrier (2.5m wide x 1m high)</t>
  </si>
  <si>
    <t>Installation of Crowd Control Barriers, price per barrier</t>
  </si>
  <si>
    <t>ROPESPOSTS</t>
  </si>
  <si>
    <t>Ropes &amp; Posts, min order of 2 (1m high x 1.5m rope length) price each</t>
  </si>
  <si>
    <t>Tensator Barriers, min order of 2 (0.95m high x 1.8m tape length) price each</t>
  </si>
  <si>
    <t>Wheeled Crowd Control Barriers, price each</t>
  </si>
  <si>
    <t>ACCESSDUCTFL</t>
  </si>
  <si>
    <t>Access to floor/service duct 150mm x 150mm, price each</t>
  </si>
  <si>
    <t>BLCKFLRPAINT</t>
  </si>
  <si>
    <t>Black floor paint &amp; painting, price per square metre</t>
  </si>
  <si>
    <t>FLOORBOLT10</t>
  </si>
  <si>
    <t>Floor Bolts 10mm, price each</t>
  </si>
  <si>
    <t>FLOORBOLT12</t>
  </si>
  <si>
    <t>Floor Bolts 12mm, price each</t>
  </si>
  <si>
    <t>FLOORBOLT15</t>
  </si>
  <si>
    <t>Floor Bolts 15mm, price each</t>
  </si>
  <si>
    <t>FLOORBOLT18N</t>
  </si>
  <si>
    <t>Floor Bolts 18mm, price each</t>
  </si>
  <si>
    <t>Floor Bolts 24mm, price each</t>
  </si>
  <si>
    <t>Floor Bolts 8mm, price each</t>
  </si>
  <si>
    <t>FLOORBOLT25</t>
  </si>
  <si>
    <t>Floor Bolts larger than 24mm, price each</t>
  </si>
  <si>
    <t>Floor Chase (150mm x 50mm Deep) to Cover Cable on Stand, price per metre or part metre</t>
  </si>
  <si>
    <t>Painting Hall Floor a Colour then Back to Black, price per square metre, paint included</t>
  </si>
  <si>
    <t>FLRWHITEBLAC</t>
  </si>
  <si>
    <t>Painting Hall Floor White then Back to Black, price per square metre, paint included</t>
  </si>
  <si>
    <t>Fire Blanket</t>
  </si>
  <si>
    <t>Fire Extinguisher - AFFF (Foam) 6Lt</t>
  </si>
  <si>
    <t>Fire Extinguisher - Co2 2kg (Small)</t>
  </si>
  <si>
    <t>Fire Extinguisher - Co2 5kg (Large)</t>
  </si>
  <si>
    <t>Fire Extinguisher - Dry Powder 4KG</t>
  </si>
  <si>
    <t>Fire Extinguisher - Water 6Lt</t>
  </si>
  <si>
    <t>Fire Extinguisher - Wet Chemical 6Lt</t>
  </si>
  <si>
    <t>Plastic Fire Point - Double</t>
  </si>
  <si>
    <t>Plastic Fire Point - Single</t>
  </si>
  <si>
    <t>EI105</t>
  </si>
  <si>
    <t>Exhibitor CCTV Camera</t>
  </si>
  <si>
    <t>Exhibitor CCTV Package - 1 Camera</t>
  </si>
  <si>
    <t>Exhibitor CCTV Package - 2 Cameras</t>
  </si>
  <si>
    <t>EI104</t>
  </si>
  <si>
    <t>CCTV Camera Cable</t>
  </si>
  <si>
    <t>SECK9</t>
  </si>
  <si>
    <t>Sniffer Dog Officer</t>
  </si>
  <si>
    <t>SECDSNN</t>
  </si>
  <si>
    <t>Security Door Supervisor (Min 4hrs)</t>
  </si>
  <si>
    <t>SECFOHNN</t>
  </si>
  <si>
    <t>Security Front of House (Min 4hrs)</t>
  </si>
  <si>
    <t>SECMISCNN</t>
  </si>
  <si>
    <t>Security Misc</t>
  </si>
  <si>
    <t>SECOFFNN</t>
  </si>
  <si>
    <t>Security Officers (Min 4hrs)</t>
  </si>
  <si>
    <t>Dedicated On-Stand Security Officer, charged per hour (Min 4-hour shift)</t>
  </si>
  <si>
    <t>BUSHIRE4</t>
  </si>
  <si>
    <t>EXTERNAL RATE Bus Hire (4 hours)</t>
  </si>
  <si>
    <t>BUSHIRE5</t>
  </si>
  <si>
    <t>EXTERNAL RATE Bus Hire (5 hours)</t>
  </si>
  <si>
    <t>BUSHIRE68</t>
  </si>
  <si>
    <t>EXTERNAL RATE Bus Hire (6 hours)</t>
  </si>
  <si>
    <t>COACHHIRE5</t>
  </si>
  <si>
    <t>EXTERNAL RATE Bus Hire (7 hours)</t>
  </si>
  <si>
    <t>COACHHIRE68</t>
  </si>
  <si>
    <t>EXTERNAL RATE Bus Hire (8 hours)</t>
  </si>
  <si>
    <t>SHUTTLEHOUR</t>
  </si>
  <si>
    <t>Shuttle Bus Hourly Rate</t>
  </si>
  <si>
    <t>SHUTTMISC</t>
  </si>
  <si>
    <t>Shuttle Bus train station - 2 x open days 0900-1800 (9 hours)</t>
  </si>
  <si>
    <t>TRAFFMISC</t>
  </si>
  <si>
    <t>Traffic Misc.</t>
  </si>
  <si>
    <t>TRAFFOFF</t>
  </si>
  <si>
    <t>Traffic Officer (min.4hrs)</t>
  </si>
  <si>
    <t>HERASWHEEL</t>
  </si>
  <si>
    <t>Heras Fence Wheels (price per pair)</t>
  </si>
  <si>
    <t>LOCKHERAS</t>
  </si>
  <si>
    <t>Lock and Key for Heras Fence</t>
  </si>
  <si>
    <t>MESHHERAS</t>
  </si>
  <si>
    <t>Supply and Construct Mesh Heras Fence (3.5m wide panel)</t>
  </si>
  <si>
    <t>SOLIDHERAS</t>
  </si>
  <si>
    <t>Supply and Construct Solid Heras Fence (2m wide panel)</t>
  </si>
  <si>
    <t>BLKOSIG</t>
  </si>
  <si>
    <t>Blacking Out Info + Directional Signs (per sign)</t>
  </si>
  <si>
    <t>BLKOORGSIG</t>
  </si>
  <si>
    <t>Blacking Out Organiser's Sign</t>
  </si>
  <si>
    <t>TRACARP</t>
  </si>
  <si>
    <t>Carpet; supply, lay and remove (per sqm)</t>
  </si>
  <si>
    <t>LABTRADES</t>
  </si>
  <si>
    <t>LABOUR TRADES per hour</t>
  </si>
  <si>
    <t>REMTAPE</t>
  </si>
  <si>
    <t>Laying of Tape on Floor (per 30m) NB. get quote from Steve Cartmell re. removal</t>
  </si>
  <si>
    <t>MARKPEN</t>
  </si>
  <si>
    <t>Markout Pens</t>
  </si>
  <si>
    <t>SUPTAPE</t>
  </si>
  <si>
    <t>Supply Tape Only</t>
  </si>
  <si>
    <t>TRADCALLP</t>
  </si>
  <si>
    <t>Trades Callout (Planned) (min.4hrs)</t>
  </si>
  <si>
    <t>TRADCALLUP</t>
  </si>
  <si>
    <t>Trades Misc. (upsold)</t>
  </si>
  <si>
    <t>STAIRSH122</t>
  </si>
  <si>
    <t>Stairs Between Halls 1/2 or 4/5 (up + down, pair)</t>
  </si>
  <si>
    <t>GRAPH-BES</t>
  </si>
  <si>
    <t>Bespoke Graphics Order</t>
  </si>
  <si>
    <t>STANDWALL</t>
  </si>
  <si>
    <t>Bespoke Stand Walling</t>
  </si>
  <si>
    <t>EG-DC</t>
  </si>
  <si>
    <t>Creative Design per Hour</t>
  </si>
  <si>
    <t>GRAPHDTAPE</t>
  </si>
  <si>
    <t>Double-Sided Tape</t>
  </si>
  <si>
    <t>GRAPH-LAB</t>
  </si>
  <si>
    <t>Graphics Labour</t>
  </si>
  <si>
    <t>TFC-BESPOKE</t>
  </si>
  <si>
    <t>Silicon Edge Banner in 4 Sides of Cube Bespoke Size</t>
  </si>
  <si>
    <t>TFCI-BESPOKE</t>
  </si>
  <si>
    <t>Tubular Circular Tension System Bespoke Size</t>
  </si>
  <si>
    <t>TC-BESPOKE</t>
  </si>
  <si>
    <t>Tubular Cube Tension System Bespoke Size</t>
  </si>
  <si>
    <t>TT-BESPOKE</t>
  </si>
  <si>
    <t>Tubular Triangle Tension Bespoke Size</t>
  </si>
  <si>
    <t>PRINTBAN</t>
  </si>
  <si>
    <t>Printed PVC Banners (NOT inc. rigging cost) per sqm</t>
  </si>
  <si>
    <t>ECROLBANP</t>
  </si>
  <si>
    <t>Roll Up Banners on Display (to purchase) inc display stand (2200 x 800mm)</t>
  </si>
  <si>
    <t>DSDIGSIGN</t>
  </si>
  <si>
    <t>Double Sided Pedestal Sign (841x594mm)</t>
  </si>
  <si>
    <t>BLACKWICKET</t>
  </si>
  <si>
    <t>Graphics Blackout wicket door portals (per VE Door) 540mm round</t>
  </si>
  <si>
    <t>EMPTPED</t>
  </si>
  <si>
    <t>Pedestal sign (Frame only no Graphics)</t>
  </si>
  <si>
    <t>DIGSIGN</t>
  </si>
  <si>
    <t>Single Sided Pedestal Sign (841x594mm)</t>
  </si>
  <si>
    <t>Double Sided Digital Canopy Sign Atrium Entrance (4880mm x 600mm) (inc. rigging)</t>
  </si>
  <si>
    <t>SSDIGSIGN</t>
  </si>
  <si>
    <t>Single Sided Digital Canopy Sign Atrium Entrance (4880mm x 600mm) (inc. rigging)</t>
  </si>
  <si>
    <t>TC-SB331</t>
  </si>
  <si>
    <t>3 x 3 x 1m (h) tubular cube tension system with textile graphic and zip top that completely encases structure with print to sides and base</t>
  </si>
  <si>
    <t>TC-OFO331</t>
  </si>
  <si>
    <t>3 x 3 x 1m (h) tubular cube tension system with textile graphic and zip top with print to outside faces only</t>
  </si>
  <si>
    <t>TT-SB331</t>
  </si>
  <si>
    <t>3 x 3 x 1m (h) tubular Triangular tension system with textile graphic and zip top that completely encases structure with print to sides and base</t>
  </si>
  <si>
    <t>TT-OFO331</t>
  </si>
  <si>
    <t>3 x 3 x 1m (h) tubular Triangular tension system with textile graphic and zip top with print to outside faces only</t>
  </si>
  <si>
    <t>TCI-SB31</t>
  </si>
  <si>
    <t>3m diameter x 1m (h) tubular  circular tension system with textile graphic and zip top that completely encases structure with print to sides and base</t>
  </si>
  <si>
    <t>TCI-OFO31</t>
  </si>
  <si>
    <t>3m diameter x 1m (h) tubular  circular tension system with textile graphic and zip top with print to outside faces only</t>
  </si>
  <si>
    <t>TT-OFO441-5</t>
  </si>
  <si>
    <t>4 x 4  x 1.5 m (h) tubular Triangular tension system with textile graphic and zip top with print to outside faces only</t>
  </si>
  <si>
    <t>TC-SB441-5</t>
  </si>
  <si>
    <t>4 x 4 x 1.5 m (h)  tubular cube tension system with textile graphic and zip top that completely encases structure with print to sides and base</t>
  </si>
  <si>
    <t>TT-SB441-5</t>
  </si>
  <si>
    <t>4 x 4 x 1.5 m (h) tubular Triangular tension system with textile graphic and zip top that completely encases structure with print to sides and base</t>
  </si>
  <si>
    <t>TC-OFO441-5</t>
  </si>
  <si>
    <t>4 x 4 x 1.5m (h)  tubular cube tension system with textile graphic and zip top with print to outside faces only</t>
  </si>
  <si>
    <t>TCI-SB41-5</t>
  </si>
  <si>
    <t>4m diameter x 1.5 m (h) tubular  circular tension system with textile graphic and zip top that completely encases structure with print to sides and base</t>
  </si>
  <si>
    <t>TCI-OFO41-5</t>
  </si>
  <si>
    <t>4m diameter x 1.5 m (h) tubular  circular tension system with textile graphic and zip top with print to outside faces only</t>
  </si>
  <si>
    <t>TT-SB552</t>
  </si>
  <si>
    <t>5 x 5 x 2 m (h) tubular Triangular tension system with textile graphic and zip top that completely encases structure with print to sides and base</t>
  </si>
  <si>
    <t>TT-OFO552</t>
  </si>
  <si>
    <t>5 x 5 x 2 m (h) tubular Triangular tension system with textile graphic and zip top with print to outside faces only</t>
  </si>
  <si>
    <t>TC-SB552</t>
  </si>
  <si>
    <t>5 x 5 x 2m (h)  tubular cube tension system with textile graphic and zip top that completely encases structure with print to sides and base</t>
  </si>
  <si>
    <t>TC-OFO552</t>
  </si>
  <si>
    <t>5 x 5 x 2m (h)  tubular cube tension system with textile graphic and zip top with print to outside faces only</t>
  </si>
  <si>
    <t>TCI-SB52</t>
  </si>
  <si>
    <t>5m diameter x 2m (h) tubular  circular tension system with textile graphic and zip top that completely encases structure with print to sides and base</t>
  </si>
  <si>
    <t>TCI-OFO52</t>
  </si>
  <si>
    <t>5m diameter x 2m (h) tubular  circular tension system with textile graphic and zip top with print to outside faces only</t>
  </si>
  <si>
    <t>CADCUTVINYL</t>
  </si>
  <si>
    <t>CAD Cut Vinyl (SAV) (Single Colour) m2</t>
  </si>
  <si>
    <t>WB-1000DS</t>
  </si>
  <si>
    <t>WB-600DS</t>
  </si>
  <si>
    <t>WB-800DS</t>
  </si>
  <si>
    <t>PVC-300DS</t>
  </si>
  <si>
    <t>Double-Sided Eco-Friendly Textile Banner 3000mm x 2000mm</t>
  </si>
  <si>
    <t>PVC-400DS</t>
  </si>
  <si>
    <t>Double-Sided Eco-Friendly Textile Banner 4000mm x 3000mm</t>
  </si>
  <si>
    <t>PVC-6000DS</t>
  </si>
  <si>
    <t>Double-Sided Eco-Friendly Textile Banner 6000mm x 4000mm</t>
  </si>
  <si>
    <t>PVC-PERM2DS</t>
  </si>
  <si>
    <t>Double-Sided Eco-Friendly Textile Banner M2</t>
  </si>
  <si>
    <t>TFB-3000DS</t>
  </si>
  <si>
    <t>Double-Sided Silicon Edge Banner in Frame 3000mm x 2000mm D/S</t>
  </si>
  <si>
    <t>TFB-4000DS</t>
  </si>
  <si>
    <t>Double-Sided Silicon Edge Banner in Frame 4000mm x 3000mm D/S</t>
  </si>
  <si>
    <t>TFB-6000DS</t>
  </si>
  <si>
    <t>Double-Sided Silicon Edge Banner in Frame 6000mm x 3000mm D/S</t>
  </si>
  <si>
    <t>PVCB-DS</t>
  </si>
  <si>
    <t>Eco-Friendly Textile Block-Out Double-Sided</t>
  </si>
  <si>
    <t>PVCB-SS</t>
  </si>
  <si>
    <t>Eco-Friendly Textile Block-Out Single-Sided</t>
  </si>
  <si>
    <t>FAS-PERM2</t>
  </si>
  <si>
    <t>Fascia Overlay 5mm Kappa m2</t>
  </si>
  <si>
    <t>FG-1000</t>
  </si>
  <si>
    <t>Floor Graphic on Foamex with Scratchproof Seal 1000mm x 1000mm</t>
  </si>
  <si>
    <t>FG-500</t>
  </si>
  <si>
    <t>Floor Graphic on Foamex with Scratchproof Seal 500mm x 500mm</t>
  </si>
  <si>
    <t>FG-PERM2</t>
  </si>
  <si>
    <t>Floor Graphic on Foamex with Scratchproof Seal per m2</t>
  </si>
  <si>
    <t>FX-OVERFILL</t>
  </si>
  <si>
    <t>Foamex Overfill Panel 3mm Produced to Seen Size</t>
  </si>
  <si>
    <t>FX-500</t>
  </si>
  <si>
    <t>Foamex Panel Full Colour Direct to 3mm Foamex 500mm x 500mm</t>
  </si>
  <si>
    <t>FX-750</t>
  </si>
  <si>
    <t>Foamex Panel Full Colour Direct to 3mm Foamex 750mm x 750mm</t>
  </si>
  <si>
    <t>FX-800</t>
  </si>
  <si>
    <t>Foamex Panel Full Colour Direct to 3mm Foamex 800mm x 800mm</t>
  </si>
  <si>
    <t>FX-PERM2</t>
  </si>
  <si>
    <t>Foamex Panel Full Colour Direct to 3mm Foamex per m2</t>
  </si>
  <si>
    <t>RM-FLTS</t>
  </si>
  <si>
    <t>Front-Lit Textile with Silicon Edging</t>
  </si>
  <si>
    <t>FCV-PAT</t>
  </si>
  <si>
    <t>Full Colour Vinyl (SAV) - Patch m2</t>
  </si>
  <si>
    <t>FCV-PC</t>
  </si>
  <si>
    <t>Full Colour Vinyl (SAV) - Profile Cut m2</t>
  </si>
  <si>
    <t>INF-SEEN</t>
  </si>
  <si>
    <t>Infill Panel 3mm Foamex</t>
  </si>
  <si>
    <t>INF-PAN</t>
  </si>
  <si>
    <t>Infill System 3mm Foamex</t>
  </si>
  <si>
    <t>OVL-PANF</t>
  </si>
  <si>
    <t>Overlay Panel 5mm Foamex</t>
  </si>
  <si>
    <t>OVL-PAN</t>
  </si>
  <si>
    <t>Overlay Panel 5mm Kappa</t>
  </si>
  <si>
    <t>PFL170</t>
  </si>
  <si>
    <t>Polystyrene Freestanding Letters 1.70mh - Example Impact PRICE PER LETTER/CHARACTER</t>
  </si>
  <si>
    <t>PF-PERM2</t>
  </si>
  <si>
    <t>Printed Floor Non-Slip Cushion Lino (Internal) m2 S/S</t>
  </si>
  <si>
    <t>PCV-2</t>
  </si>
  <si>
    <t>Profile Cut Vinyl up to 2 Colours</t>
  </si>
  <si>
    <t>PCV-3</t>
  </si>
  <si>
    <t>Profile Cut Vinyl up to 3 Colours</t>
  </si>
  <si>
    <t>TFC-1500</t>
  </si>
  <si>
    <t>Silicon Edge Banner in 4 Sides of Cube (Frame Included) 3000mm x 3000mm x 1500mm</t>
  </si>
  <si>
    <t>TFC-3000</t>
  </si>
  <si>
    <t>Silicon Edge Banner in 4 Sides of Cube (Frame Included) 3000mm x 3000mm x 3000mm</t>
  </si>
  <si>
    <t>TFC-4000</t>
  </si>
  <si>
    <t>Silicon Edge Banner in 4 Sides of Cube (Frame Included) 4000mm x 4000mm x 4000mm</t>
  </si>
  <si>
    <t>TFCDS-1500</t>
  </si>
  <si>
    <t>Silicon Edge Banner in 8 Sides of Cube - Inside &amp; Outside Faces (Frame Included) 3000mm x 3000mm x 1500mm</t>
  </si>
  <si>
    <t>TFCDS-3000</t>
  </si>
  <si>
    <t>Silicon Edge Banner in 8 Sides of Cube - Inside &amp; Outside Faces (Frame Included) 3000mm x 3000mm x 3000mm</t>
  </si>
  <si>
    <t>TFCDS-4000</t>
  </si>
  <si>
    <t>Silicon Edge Banner in 8 Sides of Cube - Inside &amp; Outside Faces (Frame Included) 4000mm x 4000mm x 4000mm</t>
  </si>
  <si>
    <t>TFCB-1500</t>
  </si>
  <si>
    <t>Silicon Edge Banner in Base and 4 Sides of Cube (Frame Included) 3000mm x 3000mm x 1500mm</t>
  </si>
  <si>
    <t>TFCB-3000</t>
  </si>
  <si>
    <t>Silicon Edge Banner in Base and 4 Sides of Cube (Frame Included) 3000mm x 3000mm x 3000mm</t>
  </si>
  <si>
    <t>TFCB-4000</t>
  </si>
  <si>
    <t>Silicon Edge Banner in Base and 4 Sides of Cube (Frame Included) 4000mm x 4000mm x 4000mm</t>
  </si>
  <si>
    <t>WB-1000SS</t>
  </si>
  <si>
    <t>WB-600SS</t>
  </si>
  <si>
    <t>WB-800SS</t>
  </si>
  <si>
    <t>PVC-300SS</t>
  </si>
  <si>
    <t>Single-Sided Eco-Friendly Textile Banner 3000mm x 2000mm</t>
  </si>
  <si>
    <t>PVC-400SS</t>
  </si>
  <si>
    <t>Single-Sided Eco-Friendly Textile Banner 4000mm x 3000mm</t>
  </si>
  <si>
    <t>PVC-36000SS</t>
  </si>
  <si>
    <t>Single-Sided Eco-Friendly Textile Banner 6000mm x 3000mm</t>
  </si>
  <si>
    <t>PVC-PERM2SS</t>
  </si>
  <si>
    <t>W700X1800DS</t>
  </si>
  <si>
    <t>Sustainable Wedge Base 700mm wide x 1800mm High Double-Sided</t>
  </si>
  <si>
    <t>W700X1800SS</t>
  </si>
  <si>
    <t>RB-800</t>
  </si>
  <si>
    <t>Zeta Roller Banner 800mm x 2300mm in Eco-Friendly Textile S/S</t>
  </si>
  <si>
    <t>RB-850</t>
  </si>
  <si>
    <t>Zeta Roller Banner 850mm x 2300mm  in Eco-Friendly Textile S/S</t>
  </si>
  <si>
    <t>PCKGFRNTH11</t>
  </si>
  <si>
    <t>*package MAIN ENTRANCE SIGN HALL 11</t>
  </si>
  <si>
    <t>YAH-1000DS</t>
  </si>
  <si>
    <t>"YOU ARE HERE" Double-Sided Board Frame with 3mm Foamex Insert 1680mm x 1000mm D/S</t>
  </si>
  <si>
    <t>YAH-2000DS</t>
  </si>
  <si>
    <t>"YOU ARE HERE" Double-Sided Board Frame with 3mm Foamex Insert 1680mm x 2000mm D/S</t>
  </si>
  <si>
    <t>YAH-1000SS</t>
  </si>
  <si>
    <t>"YOU ARE HERE" Single-Sided Board Frame with 3mm Foamex Insert 1680mm x 1000mm S/S</t>
  </si>
  <si>
    <t>YAH-2000SS</t>
  </si>
  <si>
    <t>"YOU ARE HERE" Single-Sided Board Frame with 3mm Foamex Insert 1680mm x 2000mm S/S</t>
  </si>
  <si>
    <t>FOAMEXM2D</t>
  </si>
  <si>
    <t>3mm Foamex D/S m2</t>
  </si>
  <si>
    <t>FOAMEXM2</t>
  </si>
  <si>
    <t>3mm Foamex S/S m2</t>
  </si>
  <si>
    <t>5FOAMEXM2D</t>
  </si>
  <si>
    <t>5mm Foamex D/S m2</t>
  </si>
  <si>
    <t>5FOAMEXM2</t>
  </si>
  <si>
    <t>5mm Foamex S/S m2</t>
  </si>
  <si>
    <t>SCSFRAMED</t>
  </si>
  <si>
    <t>SCSAFRAME</t>
  </si>
  <si>
    <t>LD-A4SS</t>
  </si>
  <si>
    <t>A4 Literature Dispenser Single-Sided</t>
  </si>
  <si>
    <t>LD-A4DS</t>
  </si>
  <si>
    <t>A4 Literature Dispenser Double-Sided</t>
  </si>
  <si>
    <t>AG-PERM2</t>
  </si>
  <si>
    <t>Alumigraphic - Exterior Wall &amp; Floor Graphic m2 S/S</t>
  </si>
  <si>
    <t>KIA950X450</t>
  </si>
  <si>
    <t>ATRIUM Kiosk Insert in 5mm Kappa 950 w x 450 h</t>
  </si>
  <si>
    <t>B-CMDS</t>
  </si>
  <si>
    <t>Café Style Banner Mesh 60mm Pockets Top &amp; Bottom (Internal) D/S 1350 x 785</t>
  </si>
  <si>
    <t>B-CMSS</t>
  </si>
  <si>
    <t>Café Style Banner Mesh 60mm Pockets Top &amp; Bottom (Internal) S/S 1350 x 785</t>
  </si>
  <si>
    <t>B-CS150</t>
  </si>
  <si>
    <t>Café Style Barrier inc Eco-Friendly Textile Banner 60mm Pockets Top &amp; Bottom (internal) 1.5m w (includes hire of) S/S</t>
  </si>
  <si>
    <t>B-CPVC-FL</t>
  </si>
  <si>
    <t>Crowd Barrier - Eco-Friendly Textile Wrap (external)</t>
  </si>
  <si>
    <t>B-CPVC-PVC</t>
  </si>
  <si>
    <t>Crowd Barrier Eco-Friendly Textile Wrap (External) D/S</t>
  </si>
  <si>
    <t>B-CPVC-MESH</t>
  </si>
  <si>
    <t>Crowd Barrier Mesh Wrap (External) D/S</t>
  </si>
  <si>
    <t>DDHFCP</t>
  </si>
  <si>
    <t>Double Door Headers  Organiser Suites Piazza and Atrium Locations Full Colour Print in 1mm Foamex</t>
  </si>
  <si>
    <t>SWB-1000DS</t>
  </si>
  <si>
    <t>SWB-600DS</t>
  </si>
  <si>
    <t>SWB-800DS</t>
  </si>
  <si>
    <t>FTB-2000DS</t>
  </si>
  <si>
    <t>Double-Sided Freestanding Tension Banner with Gel-Edge Fabric 2000mm x 2000mm D/S</t>
  </si>
  <si>
    <t>FTB-4000DS</t>
  </si>
  <si>
    <t>FTB-6000DS</t>
  </si>
  <si>
    <t>GRAPHWRAP</t>
  </si>
  <si>
    <t>Eco-Friendly Textile Pillar Wrap</t>
  </si>
  <si>
    <t>Event Graphics</t>
  </si>
  <si>
    <t>FTC-2000</t>
  </si>
  <si>
    <t>Freestanding Cube with Gel-Edge Fabric 2000mm x 2000mm x 500mm S/S</t>
  </si>
  <si>
    <t>FTC-4000</t>
  </si>
  <si>
    <t>Freestanding Cube with Gel-Edge Fabric 4000mm x 2000mm x 500mm S/S</t>
  </si>
  <si>
    <t>FTC-6000</t>
  </si>
  <si>
    <t>Freestanding Cube with Gel-Edge Fabric 6000mm x 2000mm x 500mm S/S</t>
  </si>
  <si>
    <t>ENTRNCATPH1</t>
  </si>
  <si>
    <t>ENTRNCWPH1</t>
  </si>
  <si>
    <t>ENTRNCATPH10</t>
  </si>
  <si>
    <t>ENTRNCWPH10</t>
  </si>
  <si>
    <t>ENTRNCATPH11</t>
  </si>
  <si>
    <t>ENTRNCWPH11</t>
  </si>
  <si>
    <t>ENTRNCATPH12</t>
  </si>
  <si>
    <t>ENTRNCWPH12</t>
  </si>
  <si>
    <t>ENTRNCATPH17</t>
  </si>
  <si>
    <t>ENTRNCWPH17</t>
  </si>
  <si>
    <t>ENTRNCATPH18</t>
  </si>
  <si>
    <t>ENTRNCWPH18</t>
  </si>
  <si>
    <t>ENTRNCATPH19</t>
  </si>
  <si>
    <t>ENTRNCWPH19</t>
  </si>
  <si>
    <t>ENTRNCATPH2</t>
  </si>
  <si>
    <t>ENTRNCWPH2</t>
  </si>
  <si>
    <t>ENTRNCATPH20</t>
  </si>
  <si>
    <t>ENTRNCWPH20</t>
  </si>
  <si>
    <t>ENTRNCATPH3</t>
  </si>
  <si>
    <t>ENTRNCWPH3</t>
  </si>
  <si>
    <t>ENTRNCATPH3A</t>
  </si>
  <si>
    <t>ENTRNCWPH3A</t>
  </si>
  <si>
    <t>ENTRNCATPH4</t>
  </si>
  <si>
    <t>ENTRNCWPH4</t>
  </si>
  <si>
    <t>ENTRNCATPH5</t>
  </si>
  <si>
    <t>ENTRNCWPH5</t>
  </si>
  <si>
    <t>ENTRNCATPH6</t>
  </si>
  <si>
    <t>ENTRNCWPH6</t>
  </si>
  <si>
    <t>ENTRNCATPH7</t>
  </si>
  <si>
    <t>ENTRNCWPH7</t>
  </si>
  <si>
    <t>ENTRNCATPH8</t>
  </si>
  <si>
    <t>ENTRNCWPH8</t>
  </si>
  <si>
    <t>ENTRNCATPH9</t>
  </si>
  <si>
    <t>ENTRNCWPH9</t>
  </si>
  <si>
    <t>KHP-COP15</t>
  </si>
  <si>
    <t>Hall 1 or 5 PIAZZA Kiosk Header - Full Colour Overlay Panels in 5mm Kappa 6800 x 550</t>
  </si>
  <si>
    <t>KHA-COP17-20</t>
  </si>
  <si>
    <t>Hall 17, 18, 19, 20 ATRIUM Kiosk Header - Full Colour Overlay Panel in 5mm Kappa 6660 x 740</t>
  </si>
  <si>
    <t>KHP-COP33A</t>
  </si>
  <si>
    <t>Hall 3 or 3a PIAZZA Kiosk Header - Full Colour Overlay Panels in 3mm Foamex 4100 x 550</t>
  </si>
  <si>
    <t>KHA-COP678</t>
  </si>
  <si>
    <t>Hall 6, 7 or 8 ATRIUM Kiosk Header - Full Colour Overlay Panel in 5mm Kappa 6660 x 740</t>
  </si>
  <si>
    <t>KHA-COP91011</t>
  </si>
  <si>
    <t>Hall 9, 10 or 11ATRIUM Kiosk Header - Full Colour Overlay Panel in 5mm Kappa 6660 x 740</t>
  </si>
  <si>
    <t>Infill System Panel 3mm Foamex</t>
  </si>
  <si>
    <t>Inlay Foamex Panel 3mm Produced to Seen Size</t>
  </si>
  <si>
    <t>GRAPH-MGBAN</t>
  </si>
  <si>
    <t>Mega Banner: Blow 510 Block Out Eco-Friendly Textile</t>
  </si>
  <si>
    <t>ENTRNPH1</t>
  </si>
  <si>
    <t>ENTRNPH10</t>
  </si>
  <si>
    <t>ENTRNPH11</t>
  </si>
  <si>
    <t>ENTRNPH12</t>
  </si>
  <si>
    <t>ENTRNPH17</t>
  </si>
  <si>
    <t>ENTRNPH18</t>
  </si>
  <si>
    <t>ENTRNPH19</t>
  </si>
  <si>
    <t>ENTRNPH2</t>
  </si>
  <si>
    <t>ENTRNPH20</t>
  </si>
  <si>
    <t>ENTRNPH3</t>
  </si>
  <si>
    <t>ENTRNPH3A</t>
  </si>
  <si>
    <t>ENTRNPH4</t>
  </si>
  <si>
    <t>ENTRNPH5</t>
  </si>
  <si>
    <t>ENTRNPH6</t>
  </si>
  <si>
    <t>ENTRNPH7</t>
  </si>
  <si>
    <t>ENTRNPH8</t>
  </si>
  <si>
    <t>ENTRNPH9</t>
  </si>
  <si>
    <t>PEDSMALLDS</t>
  </si>
  <si>
    <t>Pedestal Sign 500mm x 700mm in 3mm Foamex D/S</t>
  </si>
  <si>
    <t>PEDSMALL</t>
  </si>
  <si>
    <t>Pedestal Sign 500mm x 700mm in 3mm Foamex S/S</t>
  </si>
  <si>
    <t>PEDLARGEDS</t>
  </si>
  <si>
    <t>Pedestal Sign 700mm x 1000mm in 3mm Foamex D/S</t>
  </si>
  <si>
    <t>PEDLARGE</t>
  </si>
  <si>
    <t>Pedestal Sign 700mm x 1000mm in 3mm Foamex S/S</t>
  </si>
  <si>
    <t>GRAPH-PNDBAN</t>
  </si>
  <si>
    <t>Pendant Banner: Blow 510 Block Out Eco-Friendly Textile</t>
  </si>
  <si>
    <t>PERMWEDGE</t>
  </si>
  <si>
    <t>Permanent Wedge Graphics Inserts</t>
  </si>
  <si>
    <t>KIP590X420</t>
  </si>
  <si>
    <t>Piazza Kiosk Inserts 590 w x 420 h</t>
  </si>
  <si>
    <t>Polystyrene Freestanding Letters</t>
  </si>
  <si>
    <t>PFL-PERM2</t>
  </si>
  <si>
    <t>Printed Floor Utak Multi-Surface Vinyl (SAV) m2 S/S</t>
  </si>
  <si>
    <t>SSA0</t>
  </si>
  <si>
    <t>Sentinel Sign A0 841mm x 1189mm in 1mm Foamex S/S</t>
  </si>
  <si>
    <t>SSA1</t>
  </si>
  <si>
    <t>Sentinel Sign A1 594mm x 841mm in 1mm Foamex S/S</t>
  </si>
  <si>
    <t>SWB-1000SS</t>
  </si>
  <si>
    <t>SWB-600SS</t>
  </si>
  <si>
    <t>SWB-800SS</t>
  </si>
  <si>
    <t>PVC-600SS</t>
  </si>
  <si>
    <t>Single-Sided Eco-Friendly Textile Banner 6000mm x 4000mm</t>
  </si>
  <si>
    <t>FTB-2000SS</t>
  </si>
  <si>
    <t>Single-Sided Freestanding Tension Banner with Gel-Edge Fabric 2000mm x 2000mm S/S</t>
  </si>
  <si>
    <t>FTB-4000SS</t>
  </si>
  <si>
    <t>FTB-6000SS</t>
  </si>
  <si>
    <t>SKYCOLUMNSNP</t>
  </si>
  <si>
    <t>Skywalk Column Snap Frame</t>
  </si>
  <si>
    <t>SR-P1500X80</t>
  </si>
  <si>
    <t>Stair Risers 3mm Foamex  Hall 1 &amp; Hall 5 Piazza Side 1500 w x 80 h S/S</t>
  </si>
  <si>
    <t>ABYAH-16X12</t>
  </si>
  <si>
    <t>Sustainable Angled Box You Are Here Boards in 16mm Swedboard 1600mm w x 1200mm h S/S</t>
  </si>
  <si>
    <t>BLYAH-1500DS</t>
  </si>
  <si>
    <t>Sustainable Box Leg You Are Here Boards Print in 16mm Swedboard 1500mm wide x 1000mm high, D/S</t>
  </si>
  <si>
    <t>BLYAH-1500SS</t>
  </si>
  <si>
    <t>Sustainable Box Leg You Are Here Boards Print in 16mm Swedboard 1500mm wide x 1000mm high, S/S</t>
  </si>
  <si>
    <t>BLYAH-2000DS</t>
  </si>
  <si>
    <t>Sustainable Box Leg You Are Here Boards Print in 16mm Swedboard 2000mm wide x 1000mm high, D/S</t>
  </si>
  <si>
    <t>BLYAH-2000SS</t>
  </si>
  <si>
    <t>Sustainable Box Leg You Are Here Boards Print in 16mm Swedboard 2000mm wide x 1000mm high, S/S</t>
  </si>
  <si>
    <t>W1050X2360DS</t>
  </si>
  <si>
    <t>Sustainable Wall Section in 16mm Swedboard 1050mm wide x 2360mm High D/S</t>
  </si>
  <si>
    <t>W1050X2360SS</t>
  </si>
  <si>
    <t>Sustainable Wall Section in 16mm Swedboard 1050mm wide x 2360mm High S/S</t>
  </si>
  <si>
    <t>WALLSEC-DD</t>
  </si>
  <si>
    <t>Wall Sections (Double-Sided)</t>
  </si>
  <si>
    <t>GRAPHWNDWAIR</t>
  </si>
  <si>
    <t>Window Graphic (Air Release Self-Adhesive Plastic Free Vinyl Alternative)</t>
  </si>
  <si>
    <t>WWPSHEP</t>
  </si>
  <si>
    <t>32A Power Supply for Sink Heater</t>
  </si>
  <si>
    <t>Additional WASTE Supply to within 1 metre of original connection</t>
  </si>
  <si>
    <t>Additional WATER Supply to within 1 metre of original connection</t>
  </si>
  <si>
    <t>Hire of Single Sink and Under-Sink Water Heater: Including Water, Waste and Power Supply</t>
  </si>
  <si>
    <t>WHH04N</t>
  </si>
  <si>
    <t>Industrial Double Sink (Hire only)</t>
  </si>
  <si>
    <t>WHH03N</t>
  </si>
  <si>
    <t>Industrial Sink Heater (Hire only electric not included)</t>
  </si>
  <si>
    <t>WHH01NA</t>
  </si>
  <si>
    <t>Single Sink and Integral Under Sink Water Heater (Hire only, electric not included)</t>
  </si>
  <si>
    <t>WWPSH</t>
  </si>
  <si>
    <t>Single Sink and Under-Sink Water Heater</t>
  </si>
  <si>
    <t>Waste Supply Only (11/2")</t>
  </si>
  <si>
    <t>Water (5.6 Bar or 85 p.s.i.) and Waste (0.38 l/s or 5 g.p.m.) Supply with Connection to Single Sink, Dishwasher or Similiar</t>
  </si>
  <si>
    <t>WWPSHWW</t>
  </si>
  <si>
    <t>Water and Waste Supply to Single Sink and Water Heater</t>
  </si>
  <si>
    <t>WW526N</t>
  </si>
  <si>
    <t>Water and Waste Supply with Connection to a Dishwasher (Dishwasher and electric not supplied)</t>
  </si>
  <si>
    <t>Water and Waste Supply with connection to a Double Sink (Sink not supplied)</t>
  </si>
  <si>
    <t>WW525N</t>
  </si>
  <si>
    <t>Water and Waste Supply with Connection to a Double Sink and Water Heater (Sink, Heater and electric not supplied)</t>
  </si>
  <si>
    <t>Water and Waste Supply with connection to a Single Sink and Dishwasher (Sink and Dishwasher not supplied)</t>
  </si>
  <si>
    <t>Water and Waste Supply with connection to a Single Sink and Under Sink Water Heater (Sink, Heater and Electric not supplied)</t>
  </si>
  <si>
    <t>WW523ND</t>
  </si>
  <si>
    <t>Water and Waste Supply with connection to a Single Sink, Water Heater and Dishwasher (Sink, Heater, Dishwasher and Electric not supplied)</t>
  </si>
  <si>
    <t>Water Supply Only (1/2")</t>
  </si>
  <si>
    <t>SM01</t>
  </si>
  <si>
    <t>WW Service Move</t>
  </si>
  <si>
    <t>Compressed Air - 1st connection from 0.75" Air to within 1 metre of original connection</t>
  </si>
  <si>
    <t>Compressed Air (5.6 Bar or 75-90 p.s.i.) With normal Industrial quality contamination levels, Female 3/4" (20mm) BSP Connector (30 l/s or 70 cfm free air)</t>
  </si>
  <si>
    <t>SM02</t>
  </si>
  <si>
    <t>Compressed Air Service Move</t>
  </si>
  <si>
    <t>Additional Natural Gas Connection to within 1 Metre of Original Connection</t>
  </si>
  <si>
    <t>Natural Gas - 1" bsp Isolating Valve female</t>
  </si>
  <si>
    <t>SM03</t>
  </si>
  <si>
    <t>Natural Gas Service Move</t>
  </si>
  <si>
    <t>SWWW533</t>
  </si>
  <si>
    <t>Additional Water Supply to within 1 metre of original connection</t>
  </si>
  <si>
    <t>SWWW534</t>
  </si>
  <si>
    <t>SWCA607</t>
  </si>
  <si>
    <t>Compressed Air - 1st connection from 0.75" Air to within 3 metres of original connection</t>
  </si>
  <si>
    <t>SWCA608</t>
  </si>
  <si>
    <t>Compressed Air - 2nd and subsequent connections from 0.75 Air to within 3 metres of original connection</t>
  </si>
  <si>
    <t>SWCA601</t>
  </si>
  <si>
    <t>SWEAC01</t>
  </si>
  <si>
    <t>Electric Air Compressor</t>
  </si>
  <si>
    <t>SWNG701</t>
  </si>
  <si>
    <t>SWTCKTKIOSK</t>
  </si>
  <si>
    <t>Portable Ticket Kiosk</t>
  </si>
  <si>
    <t>Rope &amp; Post</t>
  </si>
  <si>
    <t>SWRP01</t>
  </si>
  <si>
    <t>Rope &amp; Post (Internal)</t>
  </si>
  <si>
    <t>SWSM01</t>
  </si>
  <si>
    <t>Service Move</t>
  </si>
  <si>
    <t>SWWHH01NA</t>
  </si>
  <si>
    <t>Single Sink and Integral Under Sink Water Heater (Hire only, electric no included)</t>
  </si>
  <si>
    <t>SWSTRUCTURE</t>
  </si>
  <si>
    <t>Special Temp Structure</t>
  </si>
  <si>
    <t>SWES</t>
  </si>
  <si>
    <t>Special Works Electrical Socket</t>
  </si>
  <si>
    <t>SW-PACKAGE</t>
  </si>
  <si>
    <t>Special Works Package</t>
  </si>
  <si>
    <t>SWCASP</t>
  </si>
  <si>
    <t>Specialist Compressed Air Supply</t>
  </si>
  <si>
    <t>SPECIAL00</t>
  </si>
  <si>
    <t>SPECIALIST or OUTSIDE mechanical mains supply</t>
  </si>
  <si>
    <t>SWWWSP</t>
  </si>
  <si>
    <t>Specialist Water and Waste Supply ( 11/2" Water and 11/2" Waste)</t>
  </si>
  <si>
    <t>SWWW527</t>
  </si>
  <si>
    <t>Specialist Water and Waste Supply (1" Water and 1 1/2" Waste)</t>
  </si>
  <si>
    <t>SWSHOWERS</t>
  </si>
  <si>
    <t>Temp Shower Block</t>
  </si>
  <si>
    <t>SWTOILETBLCK</t>
  </si>
  <si>
    <t>Temp Toilet Block</t>
  </si>
  <si>
    <t>SWWW532</t>
  </si>
  <si>
    <t>SWWW521</t>
  </si>
  <si>
    <t>Water (5.6 Bar or 85 p.s.i.) and Waste (0.38 l/s or 5 g.p.m.) Supply with connection to a Single Sink, Dishwasher or Similiar (Sink not supplied)</t>
  </si>
  <si>
    <t>SWWW524</t>
  </si>
  <si>
    <t>SWWW525</t>
  </si>
  <si>
    <t>Water and Waste Supply with Connection to a Double Sink and Water Heater (Sink and Heater not supplied)</t>
  </si>
  <si>
    <t>SWWW523</t>
  </si>
  <si>
    <t>Water and Waste Supply with connection to a Single Sink and Water Heater (Sink and Heater not supplied)</t>
  </si>
  <si>
    <t>SWWHH01</t>
  </si>
  <si>
    <t>Water Heater (Hire)</t>
  </si>
  <si>
    <t>SWWW531</t>
  </si>
  <si>
    <t>MMCOVER</t>
  </si>
  <si>
    <t>Mechanical Mains Cover Out-of-Hours</t>
  </si>
  <si>
    <t>16YRDSKIP</t>
  </si>
  <si>
    <t>16 yard Skip</t>
  </si>
  <si>
    <t>40YRDSKIP</t>
  </si>
  <si>
    <t>40 yard Skip</t>
  </si>
  <si>
    <t>CLEANMISC</t>
  </si>
  <si>
    <t>Cleaning Misc.V&amp;B extension 1600-1830</t>
  </si>
  <si>
    <t>CLEANOPD</t>
  </si>
  <si>
    <t>Cleaning Operative (day - min.4hrs)</t>
  </si>
  <si>
    <t>CLEANOPN</t>
  </si>
  <si>
    <t>Cleaning Operative (night - min.4hrs)</t>
  </si>
  <si>
    <t>CLEANSUPD</t>
  </si>
  <si>
    <t>Cleaning Supervisor (day - min.4hrs)</t>
  </si>
  <si>
    <t>CLOAKOP</t>
  </si>
  <si>
    <t>Cloakroom Operative (min.4hrs)</t>
  </si>
  <si>
    <t>COATRAIL</t>
  </si>
  <si>
    <t>Coat Rail</t>
  </si>
  <si>
    <t>CONFIDENTWAS</t>
  </si>
  <si>
    <t>Confidential Waste Bin</t>
  </si>
  <si>
    <t>PORTER</t>
  </si>
  <si>
    <t>Portering service (4hrs)</t>
  </si>
  <si>
    <t>Cleaning of Upstairs Area - Over 30m2</t>
  </si>
  <si>
    <t>Cleaning of Upstairs Area - Up to 30m2</t>
  </si>
  <si>
    <t>Cleaning Operative, charged per hour (Min 4-hour shift)</t>
  </si>
  <si>
    <t>Clinical Waste - 5 Litre Clinical Waste Bin</t>
  </si>
  <si>
    <t>Exhibition Stand ULV Application 121 to 200sqm (Inclusive)</t>
  </si>
  <si>
    <t>Exhibition Stand ULV Application 21 to 40sqm (Inclusive)</t>
  </si>
  <si>
    <t>Exhibition Stand ULV Application 41 to 60sqm (Inclusive)</t>
  </si>
  <si>
    <t>Exhibition Stand ULV Application 61 to 80sqm (Inclusive)</t>
  </si>
  <si>
    <t>Exhibition Stand ULV Application 81 to 120sqm (Inclusive)</t>
  </si>
  <si>
    <t>ULVSTANDFOG7</t>
  </si>
  <si>
    <t>Exhibition Stand ULV Application Over 200sqm</t>
  </si>
  <si>
    <t>ULVSTANDFOG</t>
  </si>
  <si>
    <t>Exhibition Stand ULV Application up to 20sqm (Inclusive)</t>
  </si>
  <si>
    <t>EXHIBWASTE</t>
  </si>
  <si>
    <t>Exhibition Waste Charge</t>
  </si>
  <si>
    <t>Portering Service - 12 Hour Shift</t>
  </si>
  <si>
    <t>Portering Service - 4 Hour Shift</t>
  </si>
  <si>
    <t>Portering Service - 8 Hour Shift</t>
  </si>
  <si>
    <t>Production Waste - 120 Litre Food Waste Bin</t>
  </si>
  <si>
    <t>Production Waste - 120 Litre Glass Bin</t>
  </si>
  <si>
    <t>Production Waste - 120 Litre Lockable Bin</t>
  </si>
  <si>
    <t>Production Waste - 1200 Litre Euro Bin</t>
  </si>
  <si>
    <t>Production Waste - 240 Litre Raw Meat Waste Bin</t>
  </si>
  <si>
    <t>Production Waste - 240 Litre Wheelie Bin</t>
  </si>
  <si>
    <t>Production Waste - Standard Bin Bag</t>
  </si>
  <si>
    <t>HIRESAND</t>
  </si>
  <si>
    <t>BM  Hire of Sandbags</t>
  </si>
  <si>
    <t>BUILDMISC</t>
  </si>
  <si>
    <t>BM Building Maintenance Misc.</t>
  </si>
  <si>
    <t>CABSCAN</t>
  </si>
  <si>
    <t>BM Cable Avoidance Scanning (min.1hr)</t>
  </si>
  <si>
    <t>LOCKCHG</t>
  </si>
  <si>
    <t>BM Change of Lock &amp; Reinstate (standard oval barrel)</t>
  </si>
  <si>
    <t>DILAPSUR</t>
  </si>
  <si>
    <t>BM Dilapidations Survey (min.1hr)</t>
  </si>
  <si>
    <t>FORMAC</t>
  </si>
  <si>
    <t>BM Form Access Hatch to Building Envelope (Hall 6-20) (not inc. new panel)</t>
  </si>
  <si>
    <t>FRMACCHAT</t>
  </si>
  <si>
    <t>BM Form Access Hatch to Other - price upon application</t>
  </si>
  <si>
    <t>AIRCONCOVER</t>
  </si>
  <si>
    <t>BM Halls 9-20, Blank off Aircon nozzle (hockey sticks)</t>
  </si>
  <si>
    <t>PLYHIRE</t>
  </si>
  <si>
    <t>BM Hire Plywood (8ft x 4ft - Satellite Stabilisation)</t>
  </si>
  <si>
    <t>SCRNREM</t>
  </si>
  <si>
    <t>BM Kiosk Screen Removal  (Per Kiosk - min.2)</t>
  </si>
  <si>
    <t>LABCOST</t>
  </si>
  <si>
    <t>BM Labour Hire (Fabric trades, carpenter, painter, drainer, roofer, GSO, bricklayer)</t>
  </si>
  <si>
    <t>POTTERAXREM</t>
  </si>
  <si>
    <t>BM Potterax doors remove, fix to column, reinstaten</t>
  </si>
  <si>
    <t>TARMFILL</t>
  </si>
  <si>
    <t>BM Re-instatement Stake Holes in Tarmac each (min. order 4)</t>
  </si>
  <si>
    <t>REMBLOCK</t>
  </si>
  <si>
    <t>BM Removal / Re-instatement Block Paving for Temporary Structures (max. size 0.25m)</t>
  </si>
  <si>
    <t>REMFLAGH5</t>
  </si>
  <si>
    <t>BM Removal / Re-instatement Flagstaffs (Hall 5 OEA - set of 3)</t>
  </si>
  <si>
    <t>REMGLAZ</t>
  </si>
  <si>
    <t>BM Removal / Re-Instatement of High Level Glazing (Halls 1-5) - price upon application</t>
  </si>
  <si>
    <t>HANDREMH17</t>
  </si>
  <si>
    <t>BM Removal of All Metal Handrail Panels (Hall 17 OEA - including re-instatement)</t>
  </si>
  <si>
    <t>FLGSTFFREM</t>
  </si>
  <si>
    <t>BM Removal of Flagstaffs in Other Locations - price upon application</t>
  </si>
  <si>
    <t>LAMPREMOVE</t>
  </si>
  <si>
    <t>BM Remove/Re-instate sodium lamp. Each bulb.</t>
  </si>
  <si>
    <t>ROOFSUP</t>
  </si>
  <si>
    <t>BM Roofing Supervision (4hrs) (satellite install, H&amp;S req.)</t>
  </si>
  <si>
    <t>ROOFSUPADD</t>
  </si>
  <si>
    <t>BM Roofing Supervision (Additional to first 4hrs)</t>
  </si>
  <si>
    <t>SKYBLACKIND</t>
  </si>
  <si>
    <t>BM Skylight Blackout (individual) (Halls 1-5)</t>
  </si>
  <si>
    <t>SKYBLACKHAL1</t>
  </si>
  <si>
    <t>BM Skylight Blackout all Hall 1 (36 skylights)</t>
  </si>
  <si>
    <t>SKYBLACKHAL2</t>
  </si>
  <si>
    <t>BM Skylight Blackout all Hall 2 (24 skylights)</t>
  </si>
  <si>
    <t>SKYBLACKHAL3</t>
  </si>
  <si>
    <t>BM Skylight Blackout all Hall 3 (28 skylights)</t>
  </si>
  <si>
    <t>SKYBLACKH3A</t>
  </si>
  <si>
    <t>BM Skylight Blackout all Hall 3A (20 skylights)</t>
  </si>
  <si>
    <t>SKYBLACKHAL4</t>
  </si>
  <si>
    <t>BM Skylight Blackout all Hall 4 (40 skylights)</t>
  </si>
  <si>
    <t>SKYBLACKHAL5</t>
  </si>
  <si>
    <t>BM Skylight Blackout all Hall 5 (56 skylights)</t>
  </si>
  <si>
    <t>SPOTPLATLG</t>
  </si>
  <si>
    <t>BM Spot Platform to Arena Tribune Seating (12f x 8ft inc. handrail) - VALID UNTIL 31st AUG 2015</t>
  </si>
  <si>
    <t>SPOTPLAT</t>
  </si>
  <si>
    <t>BM Spot Platform to Arena Tribune Seating (8f x 8ft inc. handrail) - VALID UNTIL 31st AUG 2015</t>
  </si>
  <si>
    <t>STOCKPAN</t>
  </si>
  <si>
    <t>BM Stock Panels (8ft x 4ft - any colour - fixed to floor) - VALID UNTIL 31st AUG 2015</t>
  </si>
  <si>
    <t>INSPCHCOV</t>
  </si>
  <si>
    <t>BM Supply + Fix Temp Cover to Inspection Chamber (max. 1m x 1m) - VALID UNTIL 31st AUG 2015</t>
  </si>
  <si>
    <t>PAVSTAIRS</t>
  </si>
  <si>
    <t>BM Supply, Fit, Paint &amp; Maintain Timber Staircases for Pavilion (max. 4) - VALID UNTIL 31st AUG 2015</t>
  </si>
  <si>
    <t>THEATREDR</t>
  </si>
  <si>
    <t>BM Theatre Door Sets (6ft wide x 6ft 6in high - black) - VALID UNTIL 31st AUG 2015</t>
  </si>
  <si>
    <t>TOILETCONV</t>
  </si>
  <si>
    <t>BM TOILET CONVERSION (Male to Female) per block - VALID UNTIL 31st AUG 2015</t>
  </si>
  <si>
    <t>HCPCOLOUR</t>
  </si>
  <si>
    <t>Painting of Hall Column Colour</t>
  </si>
  <si>
    <t>HCPGREYBLCK</t>
  </si>
  <si>
    <t>Painting of Hall Column Grey/Black</t>
  </si>
  <si>
    <t>MISSINGFE</t>
  </si>
  <si>
    <t>Missing Fire Extinguisher (Water, Foam or CO2)</t>
  </si>
  <si>
    <t>Arena Forecast</t>
  </si>
  <si>
    <t>CATERING</t>
  </si>
  <si>
    <t>Catering Spend</t>
  </si>
  <si>
    <t>519054</t>
  </si>
  <si>
    <t>Grab &amp; Go Salad-Moroccan Mezze</t>
  </si>
  <si>
    <t>514440</t>
  </si>
  <si>
    <t>Grab &amp; go: Salad, Chicken Caesar</t>
  </si>
  <si>
    <t>519196</t>
  </si>
  <si>
    <t>Break Down Schedule A</t>
  </si>
  <si>
    <t>H1</t>
  </si>
  <si>
    <t>Break Down Schedule A Hall Rental-H1</t>
  </si>
  <si>
    <t>H2</t>
  </si>
  <si>
    <t>Break Down Schedule A Hall Rental-H2</t>
  </si>
  <si>
    <t>1011LK</t>
  </si>
  <si>
    <t>Break Down Schedule A-1011LK</t>
  </si>
  <si>
    <t>48LNK</t>
  </si>
  <si>
    <t>Break Down Schedule A-48LNK</t>
  </si>
  <si>
    <t>89LNK</t>
  </si>
  <si>
    <t>Break Down Schedule A-89LNK</t>
  </si>
  <si>
    <t>AS3</t>
  </si>
  <si>
    <t>Break Down Schedule A-AS3</t>
  </si>
  <si>
    <t>H10</t>
  </si>
  <si>
    <t>Break Down Schedule A-H10</t>
  </si>
  <si>
    <t>H11</t>
  </si>
  <si>
    <t>Break Down Schedule A-H11</t>
  </si>
  <si>
    <t>H12</t>
  </si>
  <si>
    <t>Break Down Schedule A-H12</t>
  </si>
  <si>
    <t>H16</t>
  </si>
  <si>
    <t>Break Down Schedule A-H16</t>
  </si>
  <si>
    <t>H17</t>
  </si>
  <si>
    <t>Break Down Schedule A-H17</t>
  </si>
  <si>
    <t>H17OA2</t>
  </si>
  <si>
    <t>Break Down Schedule A-H17OA2</t>
  </si>
  <si>
    <t>H17OEA</t>
  </si>
  <si>
    <t>Break Down Schedule A-H17OEA</t>
  </si>
  <si>
    <t>H18</t>
  </si>
  <si>
    <t>Break Down Schedule A-H18</t>
  </si>
  <si>
    <t>H19</t>
  </si>
  <si>
    <t>Break Down Schedule A-H19</t>
  </si>
  <si>
    <t>H20</t>
  </si>
  <si>
    <t>Break Down Schedule A-H20</t>
  </si>
  <si>
    <t>H3</t>
  </si>
  <si>
    <t>Break Down Schedule A-H3</t>
  </si>
  <si>
    <t>H3A</t>
  </si>
  <si>
    <t>Break Down Schedule A-H3A</t>
  </si>
  <si>
    <t>H4</t>
  </si>
  <si>
    <t>Break Down Schedule A-H4</t>
  </si>
  <si>
    <t>H5</t>
  </si>
  <si>
    <t>Break Down Schedule A-H5</t>
  </si>
  <si>
    <t>H6</t>
  </si>
  <si>
    <t>Break Down Schedule A-H6</t>
  </si>
  <si>
    <t>H7</t>
  </si>
  <si>
    <t>Break Down Schedule A-H7</t>
  </si>
  <si>
    <t>H8</t>
  </si>
  <si>
    <t>Break Down Schedule A-H8</t>
  </si>
  <si>
    <t>H9</t>
  </si>
  <si>
    <t>Break Down Schedule A-H9</t>
  </si>
  <si>
    <t>PAV1</t>
  </si>
  <si>
    <t>Break Down Schedule A-PAV1</t>
  </si>
  <si>
    <t>PAV2</t>
  </si>
  <si>
    <t>Break Down Schedule A-PAV2</t>
  </si>
  <si>
    <t>ABOWL</t>
  </si>
  <si>
    <t>NEC ARENA-Break Down</t>
  </si>
  <si>
    <t>Break Down Schedule B</t>
  </si>
  <si>
    <t>Break Down Schedule B -H1</t>
  </si>
  <si>
    <t>Break Down Schedule B Hall Rental-H2</t>
  </si>
  <si>
    <t>Break Down Schedule B-1011LK</t>
  </si>
  <si>
    <t>Break Down Schedule B-48LNK</t>
  </si>
  <si>
    <t>Break Down Schedule B-89LNK</t>
  </si>
  <si>
    <t>Break Down Schedule B-AS3</t>
  </si>
  <si>
    <t>Break Down Schedule B-H10</t>
  </si>
  <si>
    <t>Break Down Schedule B-H11</t>
  </si>
  <si>
    <t>Break Down Schedule B-H12</t>
  </si>
  <si>
    <t>Break Down Schedule B-H16</t>
  </si>
  <si>
    <t>Break Down Schedule B-H17</t>
  </si>
  <si>
    <t>Break Down Schedule B-H17OA2</t>
  </si>
  <si>
    <t>Break Down Schedule B-H17OEA</t>
  </si>
  <si>
    <t>Break Down Schedule B-H18</t>
  </si>
  <si>
    <t>Break Down Schedule B-H19</t>
  </si>
  <si>
    <t>Break Down Schedule B-H20</t>
  </si>
  <si>
    <t>Break Down Schedule B-H3</t>
  </si>
  <si>
    <t>Break Down Schedule B-H3A</t>
  </si>
  <si>
    <t>Break Down Schedule B-H4</t>
  </si>
  <si>
    <t>Break Down Schedule B-H5</t>
  </si>
  <si>
    <t>Break Down Schedule B-H6</t>
  </si>
  <si>
    <t>Break Down Schedule B-H7</t>
  </si>
  <si>
    <t>Break Down Schedule B-H8</t>
  </si>
  <si>
    <t>Break Down Schedule B-H9</t>
  </si>
  <si>
    <t>Break Down Schedule B-PAV1</t>
  </si>
  <si>
    <t>Break Down Schedule B-PAV2</t>
  </si>
  <si>
    <t>Build Up Schedule A</t>
  </si>
  <si>
    <t>Build Up Schedule A Hall Rental-H1</t>
  </si>
  <si>
    <t>Build Up Schedule A Hall Rental-H2</t>
  </si>
  <si>
    <t>Build Up Schedule A-1011LK</t>
  </si>
  <si>
    <t>Build Up Schedule A-48LNK</t>
  </si>
  <si>
    <t>Build Up Schedule A-89LNK</t>
  </si>
  <si>
    <t>Build Up Schedule A-H10</t>
  </si>
  <si>
    <t>Build Up Schedule A-H11</t>
  </si>
  <si>
    <t>Build Up Schedule A-H12</t>
  </si>
  <si>
    <t>Build Up Schedule A-H16</t>
  </si>
  <si>
    <t>Build Up Schedule A-H17</t>
  </si>
  <si>
    <t>Build Up Schedule A-H17OA2</t>
  </si>
  <si>
    <t>Build Up Schedule A-H17OEA</t>
  </si>
  <si>
    <t>Build Up Schedule A-H18</t>
  </si>
  <si>
    <t>Build Up Schedule A-H19</t>
  </si>
  <si>
    <t>Build Up Schedule A-H20</t>
  </si>
  <si>
    <t>Build Up Schedule A-H3</t>
  </si>
  <si>
    <t>Build Up Schedule A-H3A</t>
  </si>
  <si>
    <t>Build Up Schedule A-H4</t>
  </si>
  <si>
    <t>Build Up Schedule A-H5</t>
  </si>
  <si>
    <t>Build Up Schedule A-H6</t>
  </si>
  <si>
    <t>Build Up Schedule A-H7</t>
  </si>
  <si>
    <t>Build Up Schedule A-H8</t>
  </si>
  <si>
    <t>Build Up Schedule A-H9</t>
  </si>
  <si>
    <t>Build Up Schedule A-PAV1</t>
  </si>
  <si>
    <t>Build Up Schedule A-PAV2</t>
  </si>
  <si>
    <t>NEC ARENA-Build Up</t>
  </si>
  <si>
    <t>Build Up Schedule B</t>
  </si>
  <si>
    <t>Build Up Schedule B Hall Rental-H1</t>
  </si>
  <si>
    <t>Build Up Schedule B-1011LK</t>
  </si>
  <si>
    <t>Build Up Schedule B-48LNK</t>
  </si>
  <si>
    <t>Build Up Schedule B-89LNK</t>
  </si>
  <si>
    <t>Build Up Schedule B-H10</t>
  </si>
  <si>
    <t>Build Up Schedule B-H11</t>
  </si>
  <si>
    <t>Build Up Schedule B-H12</t>
  </si>
  <si>
    <t>Build Up Schedule B-H16</t>
  </si>
  <si>
    <t>Build Up Schedule B-H17</t>
  </si>
  <si>
    <t>Build Up Schedule B-H17OA2</t>
  </si>
  <si>
    <t>Build Up Schedule B-H17OEA</t>
  </si>
  <si>
    <t>Build Up Schedule B-H18</t>
  </si>
  <si>
    <t>Build Up Schedule B-H19</t>
  </si>
  <si>
    <t>Build Up Schedule B-H2</t>
  </si>
  <si>
    <t>Build Up Schedule B-H20</t>
  </si>
  <si>
    <t>Build Up Schedule B-H3</t>
  </si>
  <si>
    <t>Build Up Schedule B-H3A</t>
  </si>
  <si>
    <t>Build Up Schedule B-H4</t>
  </si>
  <si>
    <t>Build Up Schedule B-H5</t>
  </si>
  <si>
    <t>Build Up Schedule B-H6</t>
  </si>
  <si>
    <t>Build Up Schedule B-H7</t>
  </si>
  <si>
    <t>Build Up Schedule B-H8</t>
  </si>
  <si>
    <t>Build Up Schedule B-H9</t>
  </si>
  <si>
    <t>Build Up Schedule B-PAV1</t>
  </si>
  <si>
    <t>Build Up Schedule B-PAV2</t>
  </si>
  <si>
    <t>CPE</t>
  </si>
  <si>
    <t>Car Parking-CPE</t>
  </si>
  <si>
    <t>CPN</t>
  </si>
  <si>
    <t>Car Parking-CPN</t>
  </si>
  <si>
    <t>CPS</t>
  </si>
  <si>
    <t>Car Parking-CPS</t>
  </si>
  <si>
    <t>CPW</t>
  </si>
  <si>
    <t>Car Parking-CPW</t>
  </si>
  <si>
    <t>LAKEGR</t>
  </si>
  <si>
    <t>Car Parking-LAKEGR</t>
  </si>
  <si>
    <t>NEC1</t>
  </si>
  <si>
    <t>Car Parking-NEC1</t>
  </si>
  <si>
    <t>OEA5</t>
  </si>
  <si>
    <t>Car Parking-OEA5</t>
  </si>
  <si>
    <t>PAVRB</t>
  </si>
  <si>
    <t>Car Parking-PAVRB</t>
  </si>
  <si>
    <t>STCP</t>
  </si>
  <si>
    <t>Car Parking-STCP</t>
  </si>
  <si>
    <t>VIPCP</t>
  </si>
  <si>
    <t>Car Parking-VIPCP</t>
  </si>
  <si>
    <t>Catering Daily Room Rental</t>
  </si>
  <si>
    <t>CON1-2</t>
  </si>
  <si>
    <t>Catering Daily Room Rental - CON 1-2</t>
  </si>
  <si>
    <t>GS123</t>
  </si>
  <si>
    <t>Catering Daily Room Rental - GS123</t>
  </si>
  <si>
    <t>CON1</t>
  </si>
  <si>
    <t>Catering Daily Room Rental-CON1</t>
  </si>
  <si>
    <t>CON19</t>
  </si>
  <si>
    <t>Catering Daily Room Rental-CON19</t>
  </si>
  <si>
    <t>CON2</t>
  </si>
  <si>
    <t>Catering Daily Room Rental-CON2</t>
  </si>
  <si>
    <t>CON20</t>
  </si>
  <si>
    <t>Catering Daily Room Rental-CON20</t>
  </si>
  <si>
    <t>CON21</t>
  </si>
  <si>
    <t>Catering Daily Room Rental-CON21</t>
  </si>
  <si>
    <t>CON22</t>
  </si>
  <si>
    <t>Catering Daily Room Rental-CON22</t>
  </si>
  <si>
    <t>CON23</t>
  </si>
  <si>
    <t>Catering Daily Room Rental-CON23</t>
  </si>
  <si>
    <t>CON25</t>
  </si>
  <si>
    <t>Catering Daily Room Rental-CON25</t>
  </si>
  <si>
    <t>CON27</t>
  </si>
  <si>
    <t>Catering Daily Room Rental-CON27</t>
  </si>
  <si>
    <t>CON28</t>
  </si>
  <si>
    <t>Catering Daily Room Rental-CON28</t>
  </si>
  <si>
    <t>CON29</t>
  </si>
  <si>
    <t>Catering Daily Room Rental-CON29</t>
  </si>
  <si>
    <t>CON30</t>
  </si>
  <si>
    <t>Catering Daily Room Rental-CON30</t>
  </si>
  <si>
    <t>CON31</t>
  </si>
  <si>
    <t>Catering Daily Room Rental-CON31</t>
  </si>
  <si>
    <t>CON32</t>
  </si>
  <si>
    <t>Catering Daily Room Rental-CON32</t>
  </si>
  <si>
    <t>CON33</t>
  </si>
  <si>
    <t>Catering Daily Room Rental-CON33</t>
  </si>
  <si>
    <t>CON34</t>
  </si>
  <si>
    <t>Catering Daily Room Rental-CON34</t>
  </si>
  <si>
    <t>CONBAR</t>
  </si>
  <si>
    <t>Catering Daily Room Rental-CONBAR</t>
  </si>
  <si>
    <t>G1</t>
  </si>
  <si>
    <t>Catering Daily Room Rental-Express 1</t>
  </si>
  <si>
    <t>G10</t>
  </si>
  <si>
    <t>Catering Daily Room Rental-Express 10</t>
  </si>
  <si>
    <t>G11</t>
  </si>
  <si>
    <t>Catering Daily Room Rental-Express 11</t>
  </si>
  <si>
    <t>G12</t>
  </si>
  <si>
    <t>Catering Daily Room Rental-Express 12</t>
  </si>
  <si>
    <t>G2</t>
  </si>
  <si>
    <t>Catering Daily Room Rental-Express 2</t>
  </si>
  <si>
    <t>G3</t>
  </si>
  <si>
    <t>Catering Daily Room Rental-Express 3</t>
  </si>
  <si>
    <t>G4</t>
  </si>
  <si>
    <t>Catering Daily Room Rental-Express 4</t>
  </si>
  <si>
    <t>G5</t>
  </si>
  <si>
    <t>Catering Daily Room Rental-Express 5</t>
  </si>
  <si>
    <t>G6</t>
  </si>
  <si>
    <t>Catering Daily Room Rental-Express 6</t>
  </si>
  <si>
    <t>G7</t>
  </si>
  <si>
    <t>Catering Daily Room Rental-Express 7</t>
  </si>
  <si>
    <t>G8</t>
  </si>
  <si>
    <t>Catering Daily Room Rental-Express 8</t>
  </si>
  <si>
    <t>G9</t>
  </si>
  <si>
    <t>Catering Daily Room Rental-Express 9</t>
  </si>
  <si>
    <t>GABRK</t>
  </si>
  <si>
    <t>Catering Daily Room Rental-GABRK</t>
  </si>
  <si>
    <t>GAH14</t>
  </si>
  <si>
    <t>Catering Daily Room Rental-GAH14</t>
  </si>
  <si>
    <t>GAH15</t>
  </si>
  <si>
    <t>Catering Daily Room Rental-GAH15</t>
  </si>
  <si>
    <t>GAH16</t>
  </si>
  <si>
    <t>Catering Daily Room Rental-GAH16</t>
  </si>
  <si>
    <t>GAH17</t>
  </si>
  <si>
    <t>Catering Daily Room Rental-GAH17</t>
  </si>
  <si>
    <t>GAH18</t>
  </si>
  <si>
    <t>Catering Daily Room Rental-GAH18</t>
  </si>
  <si>
    <t>GAR</t>
  </si>
  <si>
    <t>Catering Daily Room Rental-GAR</t>
  </si>
  <si>
    <t>GS1</t>
  </si>
  <si>
    <t>Catering Daily Room Rental-GS1</t>
  </si>
  <si>
    <t>GS2</t>
  </si>
  <si>
    <t>Catering Daily Room Rental-GS2</t>
  </si>
  <si>
    <t>GS3</t>
  </si>
  <si>
    <t>Catering Daily Room Rental-GS3</t>
  </si>
  <si>
    <t>SS</t>
  </si>
  <si>
    <t>Catering Daily Room Rental-Inspire</t>
  </si>
  <si>
    <t>PR</t>
  </si>
  <si>
    <t>Catering Daily Room Rental-Lounge</t>
  </si>
  <si>
    <t>PG1</t>
  </si>
  <si>
    <t>Catering Daily Room Rental-PS1</t>
  </si>
  <si>
    <t>PG2</t>
  </si>
  <si>
    <t>Catering Daily Room Rental-PS2</t>
  </si>
  <si>
    <t>PG3</t>
  </si>
  <si>
    <t>Catering Daily Room Rental-PS3</t>
  </si>
  <si>
    <t>PG4</t>
  </si>
  <si>
    <t>Catering Daily Room Rental-PS4</t>
  </si>
  <si>
    <t>PG5</t>
  </si>
  <si>
    <t>Catering Daily Room Rental-PS5</t>
  </si>
  <si>
    <t>PG6</t>
  </si>
  <si>
    <t>Catering Daily Room Rental-PS6</t>
  </si>
  <si>
    <t>PG7</t>
  </si>
  <si>
    <t>Catering Daily Room Rental-PS7</t>
  </si>
  <si>
    <t>PS</t>
  </si>
  <si>
    <t>Catering Daily Room Rental-SFS</t>
  </si>
  <si>
    <t>LC</t>
  </si>
  <si>
    <t>Catering Daily Room Rental-Toute</t>
  </si>
  <si>
    <t>GR</t>
  </si>
  <si>
    <t>Catering Daily Room Rental-Vision</t>
  </si>
  <si>
    <t>Catering Sch A-1011LK</t>
  </si>
  <si>
    <t>Catering Sch A-48LNK</t>
  </si>
  <si>
    <t>Catering Sch A-89LNK</t>
  </si>
  <si>
    <t>Catering Sch A-H1</t>
  </si>
  <si>
    <t>Catering Sch A-H10</t>
  </si>
  <si>
    <t>Catering Sch A-H11</t>
  </si>
  <si>
    <t>Catering Sch A-H12</t>
  </si>
  <si>
    <t>Catering Sch A-H16</t>
  </si>
  <si>
    <t>Catering Sch A-H17</t>
  </si>
  <si>
    <t>Catering Sch A-H18</t>
  </si>
  <si>
    <t>Catering Sch A-H19</t>
  </si>
  <si>
    <t>Catering Sch A-H2</t>
  </si>
  <si>
    <t>Catering Sch A-H20</t>
  </si>
  <si>
    <t>Catering Sch A-H3</t>
  </si>
  <si>
    <t>Catering Sch A-H3A</t>
  </si>
  <si>
    <t>Catering Sch A-H5</t>
  </si>
  <si>
    <t>Catering Sch A-H6</t>
  </si>
  <si>
    <t>Catering Sch A-H7</t>
  </si>
  <si>
    <t>Catering Sch A-H8</t>
  </si>
  <si>
    <t>Catering Sch A-H9</t>
  </si>
  <si>
    <t>Catering Sch A-PAV1</t>
  </si>
  <si>
    <t>Catering Sch A-PAV2</t>
  </si>
  <si>
    <t>Catering Sch B-1011LK</t>
  </si>
  <si>
    <t>Catering Sch B-48LNK</t>
  </si>
  <si>
    <t>Catering Sch B-89LNK</t>
  </si>
  <si>
    <t>Catering Sch B-H1</t>
  </si>
  <si>
    <t>Catering Sch B-H10</t>
  </si>
  <si>
    <t>Catering Sch B-H11</t>
  </si>
  <si>
    <t>Catering Sch B-H12</t>
  </si>
  <si>
    <t>Catering Sch B-H16</t>
  </si>
  <si>
    <t>Catering Sch B-H17</t>
  </si>
  <si>
    <t>Catering Sch B-H18</t>
  </si>
  <si>
    <t>Catering Sch B-H19</t>
  </si>
  <si>
    <t>Catering Sch B-H2</t>
  </si>
  <si>
    <t>Catering Sch B-H20</t>
  </si>
  <si>
    <t>Catering Sch B-H3</t>
  </si>
  <si>
    <t>Catering Sch B-H3A</t>
  </si>
  <si>
    <t>Catering Sch B-H5</t>
  </si>
  <si>
    <t>Catering Sch B-H6</t>
  </si>
  <si>
    <t>Catering Sch B-H7</t>
  </si>
  <si>
    <t>Catering Sch B-H8</t>
  </si>
  <si>
    <t>Catering Sch B-H9</t>
  </si>
  <si>
    <t>Catering Sch B-PAV1</t>
  </si>
  <si>
    <t>Catering Sch B-PAV2</t>
  </si>
  <si>
    <t>Conference Daily Room Rental</t>
  </si>
  <si>
    <t>ATRES</t>
  </si>
  <si>
    <t>Conference Daily Room Rental - Atrium Suite</t>
  </si>
  <si>
    <t>Conference Daily Room Rental - GS123</t>
  </si>
  <si>
    <t>Conference Daily Room Rental-CON 1 &amp; 2</t>
  </si>
  <si>
    <t>Conference Daily Room Rental-CON1</t>
  </si>
  <si>
    <t>Conference Daily Room Rental-CON19</t>
  </si>
  <si>
    <t>Conference Daily Room Rental-CON2</t>
  </si>
  <si>
    <t>Conference Daily Room Rental-CON20</t>
  </si>
  <si>
    <t>Conference Daily Room Rental-CON21</t>
  </si>
  <si>
    <t>Conference Daily Room Rental-CON22</t>
  </si>
  <si>
    <t>Conference Daily Room Rental-CON23</t>
  </si>
  <si>
    <t>Conference Daily Room Rental-CON25</t>
  </si>
  <si>
    <t>Conference Daily Room Rental-CON27</t>
  </si>
  <si>
    <t>Conference Daily Room Rental-CON28</t>
  </si>
  <si>
    <t>Conference Daily Room Rental-CON29</t>
  </si>
  <si>
    <t>Conference Daily Room Rental-CON30</t>
  </si>
  <si>
    <t>Conference Daily Room Rental-CON31</t>
  </si>
  <si>
    <t>Conference Daily Room Rental-CON32</t>
  </si>
  <si>
    <t>Conference Daily Room Rental-CON33</t>
  </si>
  <si>
    <t>Conference Daily Room Rental-CON34</t>
  </si>
  <si>
    <t>Conference Daily Room Rental-CONBAR</t>
  </si>
  <si>
    <t>Conference Daily Room Rental-Express 3</t>
  </si>
  <si>
    <t>Conference Daily Room Rental-Express 4</t>
  </si>
  <si>
    <t>Conference Daily Room Rental-Express 5</t>
  </si>
  <si>
    <t>Conference Daily Room Rental-Express 6</t>
  </si>
  <si>
    <t>Conference Daily Room Rental-Express 7</t>
  </si>
  <si>
    <t>Conference Daily Room Rental-Express 8</t>
  </si>
  <si>
    <t>Conference Daily Room Rental-Express 9</t>
  </si>
  <si>
    <t>Conference Daily Room Rental-GABRK</t>
  </si>
  <si>
    <t>Conference Daily Room Rental-GAH14</t>
  </si>
  <si>
    <t>Conference Daily Room Rental-GAH15</t>
  </si>
  <si>
    <t>Conference Daily Room Rental-GAH16</t>
  </si>
  <si>
    <t>Conference Daily Room Rental-GAH17</t>
  </si>
  <si>
    <t>Conference Daily Room Rental-GAH18</t>
  </si>
  <si>
    <t>Conference Daily Room Rental-GAR</t>
  </si>
  <si>
    <t>Conference Daily Room Rental-GS1</t>
  </si>
  <si>
    <t>Conference Daily Room Rental-GS2</t>
  </si>
  <si>
    <t>Conference Daily Room Rental-GS3</t>
  </si>
  <si>
    <t>Conference Daily Room Rental-Inspire</t>
  </si>
  <si>
    <t>Conference Daily Room Rental-Lounge</t>
  </si>
  <si>
    <t>Conference Daily Room Rental-PS1</t>
  </si>
  <si>
    <t>Conference Daily Room Rental-PS2</t>
  </si>
  <si>
    <t>Conference Daily Room Rental-PS3</t>
  </si>
  <si>
    <t>Conference Daily Room Rental-PS4</t>
  </si>
  <si>
    <t>Conference Daily Room Rental-PS5</t>
  </si>
  <si>
    <t>Conference Daily Room Rental-PS6</t>
  </si>
  <si>
    <t>Conference Daily Room Rental-PS7</t>
  </si>
  <si>
    <t>Conference Daily Room Rental-SFS</t>
  </si>
  <si>
    <t>Conference Daily Room Rental-Toute</t>
  </si>
  <si>
    <t>S443</t>
  </si>
  <si>
    <t>MISC.</t>
  </si>
  <si>
    <t>Conference Session Rate - Atrium Suite</t>
  </si>
  <si>
    <t>Conference Session Room Rental</t>
  </si>
  <si>
    <t>Conference Session Room Rental - CON 1 &amp; 2</t>
  </si>
  <si>
    <t>Conference Session Room Rental - GS123</t>
  </si>
  <si>
    <t>Conference Session Room Rental-CON1</t>
  </si>
  <si>
    <t>Conference Session Room Rental-CON19</t>
  </si>
  <si>
    <t>Conference Session Room Rental-CON2</t>
  </si>
  <si>
    <t>Conference Session Room Rental-CON20</t>
  </si>
  <si>
    <t>Conference Session Room Rental-CON21</t>
  </si>
  <si>
    <t>Conference Session Room Rental-CON22</t>
  </si>
  <si>
    <t>Conference Session Room Rental-CON23</t>
  </si>
  <si>
    <t>Conference Session Room Rental-CON25</t>
  </si>
  <si>
    <t>Conference Session Room Rental-CON27</t>
  </si>
  <si>
    <t>Conference Session Room Rental-CON28</t>
  </si>
  <si>
    <t>Conference Session Room Rental-CON29</t>
  </si>
  <si>
    <t>Conference Session Room Rental-CON30</t>
  </si>
  <si>
    <t>Conference Session Room Rental-CON31</t>
  </si>
  <si>
    <t>Conference Session Room Rental-CON32</t>
  </si>
  <si>
    <t>Conference Session Room Rental-CON33</t>
  </si>
  <si>
    <t>Conference Session Room Rental-CON34</t>
  </si>
  <si>
    <t>Conference Session Room Rental-CONBAR</t>
  </si>
  <si>
    <t>Conference Session Room Rental-Express 1</t>
  </si>
  <si>
    <t>Conference Session Room Rental-Express 10</t>
  </si>
  <si>
    <t>Conference Session Room Rental-Express 11</t>
  </si>
  <si>
    <t>Conference Session Room Rental-Express 12</t>
  </si>
  <si>
    <t>Conference Session Room Rental-Express 2</t>
  </si>
  <si>
    <t>Conference Session Room Rental-Express 3</t>
  </si>
  <si>
    <t>Conference Session Room Rental-Express 4</t>
  </si>
  <si>
    <t>Conference Session Room Rental-Express 5</t>
  </si>
  <si>
    <t>Conference Session Room Rental-Express 6</t>
  </si>
  <si>
    <t>Conference Session Room Rental-Express 7</t>
  </si>
  <si>
    <t>Conference Session Room Rental-Express 8</t>
  </si>
  <si>
    <t>Conference Session Room Rental-Express 9</t>
  </si>
  <si>
    <t>Conference Session Room Rental-GABRK</t>
  </si>
  <si>
    <t>Conference Session Room Rental-GAH14</t>
  </si>
  <si>
    <t>Conference Session Room Rental-GAH15</t>
  </si>
  <si>
    <t>Conference Session Room Rental-GAH16</t>
  </si>
  <si>
    <t>Conference Session Room Rental-GAH17</t>
  </si>
  <si>
    <t>Conference Session Room Rental-GAH18</t>
  </si>
  <si>
    <t>Conference Session Room Rental-GAR</t>
  </si>
  <si>
    <t>Conference Session Room Rental-GS1</t>
  </si>
  <si>
    <t>Conference Session Room Rental-GS2</t>
  </si>
  <si>
    <t>Conference Session Room Rental-GS3</t>
  </si>
  <si>
    <t>Conference Session Room Rental-Inspire</t>
  </si>
  <si>
    <t>Conference Session Room Rental-Lounge</t>
  </si>
  <si>
    <t>Conference Session Room Rental-PS1</t>
  </si>
  <si>
    <t>Conference Session Room Rental-PS2</t>
  </si>
  <si>
    <t>Conference Session Room Rental-PS3</t>
  </si>
  <si>
    <t>Conference Session Room Rental-PS4</t>
  </si>
  <si>
    <t>Conference Session Room Rental-PS5</t>
  </si>
  <si>
    <t>Conference Session Room Rental-PS6</t>
  </si>
  <si>
    <t>Conference Session Room Rental-PS7</t>
  </si>
  <si>
    <t>Conference Session Room Rental-SFS</t>
  </si>
  <si>
    <t>Conference Session Room Rental-Toute</t>
  </si>
  <si>
    <t>Conference Session Room Rental-Vision</t>
  </si>
  <si>
    <t>Disabled Lift - Pav 1 &amp; 2-PAV1</t>
  </si>
  <si>
    <t>Drop Off Rate</t>
  </si>
  <si>
    <t>H10/11 LINK</t>
  </si>
  <si>
    <t>H4/8 LINK</t>
  </si>
  <si>
    <t>H8/9 LINK</t>
  </si>
  <si>
    <t>HALL 1</t>
  </si>
  <si>
    <t>HALL 10</t>
  </si>
  <si>
    <t>HALL 11</t>
  </si>
  <si>
    <t>HALL 12</t>
  </si>
  <si>
    <t>HALL 16</t>
  </si>
  <si>
    <t>HALL 17</t>
  </si>
  <si>
    <t>HALL 17 0EA (Hall Side)</t>
  </si>
  <si>
    <t>HALL 17 OEA (NCP Side)</t>
  </si>
  <si>
    <t>HALL 18</t>
  </si>
  <si>
    <t>HALL 19</t>
  </si>
  <si>
    <t>HALL 2</t>
  </si>
  <si>
    <t>HALL 20</t>
  </si>
  <si>
    <t>HALL 3</t>
  </si>
  <si>
    <t>HALL 3A</t>
  </si>
  <si>
    <t>HALL 4</t>
  </si>
  <si>
    <t>HALL 5</t>
  </si>
  <si>
    <t>HALL 6</t>
  </si>
  <si>
    <t>HALL 7</t>
  </si>
  <si>
    <t>HALL 8</t>
  </si>
  <si>
    <t>HALL 9</t>
  </si>
  <si>
    <t>LG ARENA</t>
  </si>
  <si>
    <t>NEC1 (Hall 4)</t>
  </si>
  <si>
    <t>OUTSIDE 5</t>
  </si>
  <si>
    <t>PAVILION 1</t>
  </si>
  <si>
    <t>PAVILION 2</t>
  </si>
  <si>
    <t>Early Access Day</t>
  </si>
  <si>
    <t>Early Access Day-1011LK</t>
  </si>
  <si>
    <t>Early Access Day-48LNK</t>
  </si>
  <si>
    <t>Early Access Day-89LNK</t>
  </si>
  <si>
    <t>Early Access Day-H1</t>
  </si>
  <si>
    <t>Early Access Day-H10</t>
  </si>
  <si>
    <t>Early Access Day-H11</t>
  </si>
  <si>
    <t>Early Access Day-H12</t>
  </si>
  <si>
    <t>Early Access Day-H16</t>
  </si>
  <si>
    <t>Early Access Day-H17</t>
  </si>
  <si>
    <t>Early Access Day-H18</t>
  </si>
  <si>
    <t>Early Access Day-H19</t>
  </si>
  <si>
    <t>Early Access Day-H2</t>
  </si>
  <si>
    <t>Early Access Day-H20</t>
  </si>
  <si>
    <t>Early Access Day-H3</t>
  </si>
  <si>
    <t>Early Access Day-H3A</t>
  </si>
  <si>
    <t>Early Access Day-H4</t>
  </si>
  <si>
    <t>Early Access Day-H5</t>
  </si>
  <si>
    <t>Early Access Day-H6</t>
  </si>
  <si>
    <t>Early Access Day-H7</t>
  </si>
  <si>
    <t>Early Access Day-H8</t>
  </si>
  <si>
    <t>Early Access Day-H9</t>
  </si>
  <si>
    <t>Early Access Day-PAV1</t>
  </si>
  <si>
    <t>Early Access Day-PAV2</t>
  </si>
  <si>
    <t>Early Access Exhib</t>
  </si>
  <si>
    <t>Early Access Exhib-1011LK</t>
  </si>
  <si>
    <t>Early Access Exhib-48LNK</t>
  </si>
  <si>
    <t>Early Access Exhib-89LNK</t>
  </si>
  <si>
    <t>Early Access Exhib-H1</t>
  </si>
  <si>
    <t>Early Access Exhib-H10</t>
  </si>
  <si>
    <t>Early Access Exhib-H11</t>
  </si>
  <si>
    <t>Early Access Exhib-H12</t>
  </si>
  <si>
    <t>Early Access Exhib-H16</t>
  </si>
  <si>
    <t>Early Access Exhib-H17</t>
  </si>
  <si>
    <t>Early Access Exhib-H18</t>
  </si>
  <si>
    <t>Early Access Exhib-H19</t>
  </si>
  <si>
    <t>Early Access Exhib-H2</t>
  </si>
  <si>
    <t>Early Access Exhib-H20</t>
  </si>
  <si>
    <t>Early Access Exhib-H3</t>
  </si>
  <si>
    <t>Early Access Exhib-H3A</t>
  </si>
  <si>
    <t>Early Access Exhib-H4</t>
  </si>
  <si>
    <t>Early Access Exhib-H5</t>
  </si>
  <si>
    <t>Early Access Exhib-H6</t>
  </si>
  <si>
    <t>Early Access Exhib-H7</t>
  </si>
  <si>
    <t>Early Access Exhib-H8</t>
  </si>
  <si>
    <t>Early Access Exhib-H9</t>
  </si>
  <si>
    <t>Early Access Exhib-PAV1</t>
  </si>
  <si>
    <t>Early Access Exhib-PAV2</t>
  </si>
  <si>
    <t>Event - Per Event-1011LK</t>
  </si>
  <si>
    <t>Event - Per Event-48LNK</t>
  </si>
  <si>
    <t>Event - Per Event-89LNK</t>
  </si>
  <si>
    <t>Event - Per Event-H10</t>
  </si>
  <si>
    <t>Event - Per Event-H11</t>
  </si>
  <si>
    <t>Event - Per Event-H12</t>
  </si>
  <si>
    <t>Event - Per Event-H16</t>
  </si>
  <si>
    <t>Event - Per Event-H17</t>
  </si>
  <si>
    <t>Event - Per Event-H18</t>
  </si>
  <si>
    <t>Event - Per Event-H19</t>
  </si>
  <si>
    <t>Event - Per Event-H2</t>
  </si>
  <si>
    <t>Event - Per Event-H20</t>
  </si>
  <si>
    <t>Event - Per Event-H3</t>
  </si>
  <si>
    <t>Event - Per Event-H3A</t>
  </si>
  <si>
    <t>Event - Per Event-H4</t>
  </si>
  <si>
    <t>Event - Per Event-H5</t>
  </si>
  <si>
    <t>Event - Per Event-H6</t>
  </si>
  <si>
    <t>Event - Per Event-H7</t>
  </si>
  <si>
    <t>Event - Per Event-H8</t>
  </si>
  <si>
    <t>Event - Per Event-H9</t>
  </si>
  <si>
    <t>Event - Per Event-PAV2</t>
  </si>
  <si>
    <t>Feature Schedule A-1011LK</t>
  </si>
  <si>
    <t>Feature Schedule A-48LNK</t>
  </si>
  <si>
    <t>Feature Schedule A-89LNK</t>
  </si>
  <si>
    <t>Feature Schedule A-H1</t>
  </si>
  <si>
    <t>Feature Schedule A-H10</t>
  </si>
  <si>
    <t>Feature Schedule A-H11</t>
  </si>
  <si>
    <t>Feature Schedule A-H12</t>
  </si>
  <si>
    <t>Feature Schedule A-H16</t>
  </si>
  <si>
    <t>Feature Schedule A-H17</t>
  </si>
  <si>
    <t>Feature Schedule A-H18</t>
  </si>
  <si>
    <t>Feature Schedule A-H19</t>
  </si>
  <si>
    <t>Feature Schedule A-H2</t>
  </si>
  <si>
    <t>Feature Schedule A-H20</t>
  </si>
  <si>
    <t>Feature Schedule A-H3</t>
  </si>
  <si>
    <t>Feature Schedule A-H4</t>
  </si>
  <si>
    <t>Feature Schedule A-H5</t>
  </si>
  <si>
    <t>Feature Schedule A-H6</t>
  </si>
  <si>
    <t>Feature Schedule A-H7</t>
  </si>
  <si>
    <t>Feature Schedule A-H8</t>
  </si>
  <si>
    <t>Feature Schedule A-H9</t>
  </si>
  <si>
    <t>Feature Schedule A-PAV1</t>
  </si>
  <si>
    <t>Feature Schedule A-PAV2</t>
  </si>
  <si>
    <t>Feature Schedule B-1011LK</t>
  </si>
  <si>
    <t>Feature Schedule B-48LNK</t>
  </si>
  <si>
    <t>Feature Schedule B-89LNK</t>
  </si>
  <si>
    <t>Feature Schedule B-H1</t>
  </si>
  <si>
    <t>Feature Schedule B-H10</t>
  </si>
  <si>
    <t>Feature Schedule B-H11</t>
  </si>
  <si>
    <t>Feature Schedule B-H12</t>
  </si>
  <si>
    <t>Feature Schedule B-H16</t>
  </si>
  <si>
    <t>Feature Schedule B-H17</t>
  </si>
  <si>
    <t>Feature Schedule B-H18</t>
  </si>
  <si>
    <t>Feature Schedule B-H19</t>
  </si>
  <si>
    <t>Feature Schedule B-H2</t>
  </si>
  <si>
    <t>Feature Schedule B-H20</t>
  </si>
  <si>
    <t>Feature Schedule B-H3</t>
  </si>
  <si>
    <t>Feature Schedule B-H4</t>
  </si>
  <si>
    <t>Feature Schedule B-H5</t>
  </si>
  <si>
    <t>Feature Schedule B-H6</t>
  </si>
  <si>
    <t>Feature Schedule B-H7</t>
  </si>
  <si>
    <t>Feature Schedule B-H8</t>
  </si>
  <si>
    <t>Feature Schedule B-H9</t>
  </si>
  <si>
    <t>Feature Schedule B-PAV2</t>
  </si>
  <si>
    <t>F013</t>
  </si>
  <si>
    <t>ANNUAL FORECAST - TOTAL</t>
  </si>
  <si>
    <t>F001</t>
  </si>
  <si>
    <t>PERIOD 1 - Forecast</t>
  </si>
  <si>
    <t>F010</t>
  </si>
  <si>
    <t>PERIOD 10 - Forecast</t>
  </si>
  <si>
    <t>F011</t>
  </si>
  <si>
    <t>PERIOD 11 - Forecast</t>
  </si>
  <si>
    <t>F012</t>
  </si>
  <si>
    <t>PERIOD 12 - Forecast</t>
  </si>
  <si>
    <t>F002</t>
  </si>
  <si>
    <t>PERIOD 2 - Forecast</t>
  </si>
  <si>
    <t>F003</t>
  </si>
  <si>
    <t>PERIOD 3 - Forecast</t>
  </si>
  <si>
    <t>F004</t>
  </si>
  <si>
    <t>PERIOD 4 - Forecast</t>
  </si>
  <si>
    <t>F005</t>
  </si>
  <si>
    <t>PERIOD 5 - Forecast</t>
  </si>
  <si>
    <t>F006</t>
  </si>
  <si>
    <t>PERIOD 6 - Forecast</t>
  </si>
  <si>
    <t>F007</t>
  </si>
  <si>
    <t>PERIOD 7 - Forecast</t>
  </si>
  <si>
    <t>F008</t>
  </si>
  <si>
    <t>PERIOD 8 - Forecast</t>
  </si>
  <si>
    <t>F009</t>
  </si>
  <si>
    <t>PERIOD 9 - Forecast</t>
  </si>
  <si>
    <t>Gangways Sched A-1011LK</t>
  </si>
  <si>
    <t>Gangways Sched A-48LNK</t>
  </si>
  <si>
    <t>Gangways Sched A-89LNK</t>
  </si>
  <si>
    <t>Gangways Sched A-H1</t>
  </si>
  <si>
    <t>Gangways Sched A-H10</t>
  </si>
  <si>
    <t>Gangways Sched A-H11</t>
  </si>
  <si>
    <t>Gangways Sched A-H12</t>
  </si>
  <si>
    <t>Gangways Sched A-H16</t>
  </si>
  <si>
    <t>Gangways Sched A-H17</t>
  </si>
  <si>
    <t>Gangways Sched A-H18</t>
  </si>
  <si>
    <t>Gangways Sched A-H19</t>
  </si>
  <si>
    <t>Gangways Sched A-H2</t>
  </si>
  <si>
    <t>Gangways Sched A-H20</t>
  </si>
  <si>
    <t>Gangways Sched A-H3</t>
  </si>
  <si>
    <t>Gangways Sched A-H3A</t>
  </si>
  <si>
    <t>Gangways Sched A-H4</t>
  </si>
  <si>
    <t>Gangways Sched A-H5</t>
  </si>
  <si>
    <t>Gangways Sched A-H6</t>
  </si>
  <si>
    <t>Gangways Sched A-H7</t>
  </si>
  <si>
    <t>Gangways Sched A-H8</t>
  </si>
  <si>
    <t>Gangways Sched A-H9</t>
  </si>
  <si>
    <t>Gangways Sched A-PAV1</t>
  </si>
  <si>
    <t>Gangways Sched A-PAV2</t>
  </si>
  <si>
    <t>Gangways Schedule B-1011LK</t>
  </si>
  <si>
    <t>Gangways Schedule B-48LNK</t>
  </si>
  <si>
    <t>Gangways Schedule B-89LNK</t>
  </si>
  <si>
    <t>Gangways Schedule B-H1</t>
  </si>
  <si>
    <t>Gangways Schedule B-H10</t>
  </si>
  <si>
    <t>Gangways Schedule B-H11</t>
  </si>
  <si>
    <t>Gangways Schedule B-H12</t>
  </si>
  <si>
    <t>Gangways Schedule B-H16</t>
  </si>
  <si>
    <t>Gangways Schedule B-H17</t>
  </si>
  <si>
    <t>Gangways Schedule B-H18</t>
  </si>
  <si>
    <t>Gangways Schedule B-H19</t>
  </si>
  <si>
    <t>Gangways Schedule B-H2</t>
  </si>
  <si>
    <t>Gangways Schedule B-H20</t>
  </si>
  <si>
    <t>Gangways Schedule B-H3</t>
  </si>
  <si>
    <t>Gangways Schedule B-H3A</t>
  </si>
  <si>
    <t>Gangways Schedule B-H4</t>
  </si>
  <si>
    <t>Gangways Schedule B-H5</t>
  </si>
  <si>
    <t>Gangways Schedule B-H6</t>
  </si>
  <si>
    <t>Gangways Schedule B-H7</t>
  </si>
  <si>
    <t>Gangways Schedule B-H8</t>
  </si>
  <si>
    <t>Gangways Schedule B-H9</t>
  </si>
  <si>
    <t>Gangways Schedule B-PAV1</t>
  </si>
  <si>
    <t>Gangways Schedule B-PAV2</t>
  </si>
  <si>
    <t>General Feature Staff Car Park</t>
  </si>
  <si>
    <t>ARB1</t>
  </si>
  <si>
    <t>General Feature-ARB1</t>
  </si>
  <si>
    <t>ARB2</t>
  </si>
  <si>
    <t>General Feature-ARB2</t>
  </si>
  <si>
    <t>ATRIUM</t>
  </si>
  <si>
    <t>General Feature-ATRIUM</t>
  </si>
  <si>
    <t>BRIDGE</t>
  </si>
  <si>
    <t>General Feature-BRIDGE</t>
  </si>
  <si>
    <t>General Feature-CPE</t>
  </si>
  <si>
    <t>General Feature-CPN</t>
  </si>
  <si>
    <t>General Feature-CPS</t>
  </si>
  <si>
    <t>General Feature-CPW</t>
  </si>
  <si>
    <t>General Feature-OEA5</t>
  </si>
  <si>
    <t>General Feature-PAVRB</t>
  </si>
  <si>
    <t>PIAZZA</t>
  </si>
  <si>
    <t>General Feature-PIAZZA</t>
  </si>
  <si>
    <t>PRB</t>
  </si>
  <si>
    <t>General Feature-PRB</t>
  </si>
  <si>
    <t>ROADA</t>
  </si>
  <si>
    <t>General Feature-ROADA</t>
  </si>
  <si>
    <t>General Feature-VIPCP</t>
  </si>
  <si>
    <t>Lounge Schedule A-1011LK</t>
  </si>
  <si>
    <t>Lounge Schedule A-48LNK</t>
  </si>
  <si>
    <t>Lounge Schedule A-H1</t>
  </si>
  <si>
    <t>Lounge Schedule A-H10</t>
  </si>
  <si>
    <t>Lounge Schedule A-H11</t>
  </si>
  <si>
    <t>Lounge Schedule A-H12</t>
  </si>
  <si>
    <t>Lounge Schedule A-H16</t>
  </si>
  <si>
    <t>Lounge Schedule A-H17</t>
  </si>
  <si>
    <t>Lounge Schedule A-H18</t>
  </si>
  <si>
    <t>Lounge Schedule A-H19</t>
  </si>
  <si>
    <t>Lounge Schedule A-H2</t>
  </si>
  <si>
    <t>Lounge Schedule A-H20</t>
  </si>
  <si>
    <t>Lounge Schedule A-H3</t>
  </si>
  <si>
    <t>Lounge Schedule A-H3A</t>
  </si>
  <si>
    <t>Lounge Schedule A-H4</t>
  </si>
  <si>
    <t>Lounge Schedule A-H5</t>
  </si>
  <si>
    <t>Lounge Schedule A-H6</t>
  </si>
  <si>
    <t>Lounge Schedule A-H7</t>
  </si>
  <si>
    <t>Lounge Schedule A-H8</t>
  </si>
  <si>
    <t>Lounge Schedule A-H9</t>
  </si>
  <si>
    <t>Lounge Schedule A-PAV1</t>
  </si>
  <si>
    <t>Lounge Schedule A-PAV2</t>
  </si>
  <si>
    <t>Lounge Schedule B-1011LK</t>
  </si>
  <si>
    <t>Lounge Schedule B-48LNK</t>
  </si>
  <si>
    <t>Lounge Schedule B-H1</t>
  </si>
  <si>
    <t>Lounge Schedule B-H10</t>
  </si>
  <si>
    <t>Lounge Schedule B-H11</t>
  </si>
  <si>
    <t>Lounge Schedule B-H12</t>
  </si>
  <si>
    <t>Lounge Schedule B-H16</t>
  </si>
  <si>
    <t>Lounge Schedule B-H17</t>
  </si>
  <si>
    <t>Lounge Schedule B-H18</t>
  </si>
  <si>
    <t>Lounge Schedule B-H19</t>
  </si>
  <si>
    <t>Lounge Schedule B-H2</t>
  </si>
  <si>
    <t>Lounge Schedule B-H20</t>
  </si>
  <si>
    <t>Lounge Schedule B-H3</t>
  </si>
  <si>
    <t>Lounge Schedule B-H3A</t>
  </si>
  <si>
    <t>Lounge Schedule B-H4</t>
  </si>
  <si>
    <t>Lounge Schedule B-H5</t>
  </si>
  <si>
    <t>Lounge Schedule B-H6</t>
  </si>
  <si>
    <t>Lounge Schedule B-H7</t>
  </si>
  <si>
    <t>Lounge Schedule B-H8</t>
  </si>
  <si>
    <t>Lounge Schedule B-H9</t>
  </si>
  <si>
    <t>Lounge Schedule B-PAV1</t>
  </si>
  <si>
    <t>Lounge Schedule B-PAV2</t>
  </si>
  <si>
    <t>Other - Schedule A-1011LK</t>
  </si>
  <si>
    <t>Other - Schedule A-48LNK</t>
  </si>
  <si>
    <t>Other - Schedule A-H1</t>
  </si>
  <si>
    <t>Other - Schedule A-H10</t>
  </si>
  <si>
    <t>Other - Schedule A-H11</t>
  </si>
  <si>
    <t>Other - Schedule A-H12</t>
  </si>
  <si>
    <t>Other - Schedule A-H16</t>
  </si>
  <si>
    <t>Other - Schedule A-H17</t>
  </si>
  <si>
    <t>Other - Schedule A-H18</t>
  </si>
  <si>
    <t>Other - Schedule A-H19</t>
  </si>
  <si>
    <t>Other - Schedule A-H2</t>
  </si>
  <si>
    <t>Other - Schedule A-H20</t>
  </si>
  <si>
    <t>Other - Schedule A-H3</t>
  </si>
  <si>
    <t>Other - Schedule A-H3A</t>
  </si>
  <si>
    <t>Other - Schedule A-H4</t>
  </si>
  <si>
    <t>Other - Schedule A-H5</t>
  </si>
  <si>
    <t>Other - Schedule A-H6</t>
  </si>
  <si>
    <t>Other - Schedule A-H7</t>
  </si>
  <si>
    <t>Other - Schedule A-H8</t>
  </si>
  <si>
    <t>Other - Schedule A-H9</t>
  </si>
  <si>
    <t>Other - Schedule A-PAV1</t>
  </si>
  <si>
    <t>Other - Schedule A-PAV2</t>
  </si>
  <si>
    <t>Other - Schedule B-1011LK</t>
  </si>
  <si>
    <t>Other - Schedule B-48LNK</t>
  </si>
  <si>
    <t>Other - Schedule B-H1</t>
  </si>
  <si>
    <t>Other - Schedule B-H10</t>
  </si>
  <si>
    <t>Other - Schedule B-H11</t>
  </si>
  <si>
    <t>Other - Schedule B-H12</t>
  </si>
  <si>
    <t>Other - Schedule B-H16</t>
  </si>
  <si>
    <t>Other - Schedule B-H17</t>
  </si>
  <si>
    <t>Other - Schedule B-H18</t>
  </si>
  <si>
    <t>Other - Schedule B-H19</t>
  </si>
  <si>
    <t>Other - Schedule B-H2</t>
  </si>
  <si>
    <t>Other - Schedule B-H20</t>
  </si>
  <si>
    <t>Other - Schedule B-H3</t>
  </si>
  <si>
    <t>Other - Schedule B-H3A</t>
  </si>
  <si>
    <t>Other - Schedule B-H4</t>
  </si>
  <si>
    <t>Other - Schedule B-H5</t>
  </si>
  <si>
    <t>Other - Schedule B-H6</t>
  </si>
  <si>
    <t>Other - Schedule B-H7</t>
  </si>
  <si>
    <t>Other - Schedule B-H8</t>
  </si>
  <si>
    <t>Other - Schedule B-H9</t>
  </si>
  <si>
    <t>Other - Schedule B-PAV1</t>
  </si>
  <si>
    <t>Other - Schedule B-PAV2</t>
  </si>
  <si>
    <t>Atrium Red Brick Ent 1 &amp; 2</t>
  </si>
  <si>
    <t>Atrium Red Brick Entrance 3</t>
  </si>
  <si>
    <t>BEACH</t>
  </si>
  <si>
    <t>Beach</t>
  </si>
  <si>
    <t>Car Park  East</t>
  </si>
  <si>
    <t>Car Park North</t>
  </si>
  <si>
    <t>Car Park South</t>
  </si>
  <si>
    <t>Car Park West</t>
  </si>
  <si>
    <t>H170A2</t>
  </si>
  <si>
    <t>Hall 17 OEA</t>
  </si>
  <si>
    <t>Hall 17 OEA - HS</t>
  </si>
  <si>
    <t>LAREGR</t>
  </si>
  <si>
    <t>Lake Grassed Area</t>
  </si>
  <si>
    <t>NEC 1</t>
  </si>
  <si>
    <t>NTHGAR</t>
  </si>
  <si>
    <t>North Garden</t>
  </si>
  <si>
    <t>Outside 5</t>
  </si>
  <si>
    <t>Outside Feature</t>
  </si>
  <si>
    <t>Outside Feature-ARB1</t>
  </si>
  <si>
    <t>Outside Feature-ARB2</t>
  </si>
  <si>
    <t>Outside Feature-BEACH</t>
  </si>
  <si>
    <t>Outside Feature-CPE</t>
  </si>
  <si>
    <t>Outside Feature-CPN</t>
  </si>
  <si>
    <t>Outside Feature-CPS</t>
  </si>
  <si>
    <t>Outside Feature-CPW</t>
  </si>
  <si>
    <t>Outside Feature-H17OA2</t>
  </si>
  <si>
    <t>Outside Feature-H17OEA</t>
  </si>
  <si>
    <t>LAKE</t>
  </si>
  <si>
    <t>Outside Feature-LAKE</t>
  </si>
  <si>
    <t>Outside Feature-LAKEGR</t>
  </si>
  <si>
    <t>Outside Feature-NEC1</t>
  </si>
  <si>
    <t>Outside Feature-NTHGAR</t>
  </si>
  <si>
    <t>Outside Feature-OEA5</t>
  </si>
  <si>
    <t>Outside Feature-PAVRB</t>
  </si>
  <si>
    <t>Outside Feature-PRB</t>
  </si>
  <si>
    <t>ROAD</t>
  </si>
  <si>
    <t>Outside Feature-ROAD</t>
  </si>
  <si>
    <t>Outside Feature-ROADA</t>
  </si>
  <si>
    <t>Outside Feature-STCP</t>
  </si>
  <si>
    <t>Outside Feature-VIPCP</t>
  </si>
  <si>
    <t>Pavilion Red Brick</t>
  </si>
  <si>
    <t>Pendigo Lake</t>
  </si>
  <si>
    <t>WOOD2</t>
  </si>
  <si>
    <t>Pendigo Woodlands</t>
  </si>
  <si>
    <t>Piazza Red Brick</t>
  </si>
  <si>
    <t>Roadway - Atrium</t>
  </si>
  <si>
    <t>Roadway Hall 5</t>
  </si>
  <si>
    <t>Staff Car Park</t>
  </si>
  <si>
    <t>VIP Car Park</t>
  </si>
  <si>
    <t>WOOD</t>
  </si>
  <si>
    <t>WOODLANDS</t>
  </si>
  <si>
    <t>ATRIUM RED BRICK - Entrance  3</t>
  </si>
  <si>
    <t>ATRIUM RED BRICK - Entrances 1 &amp; 2</t>
  </si>
  <si>
    <t>BEACH AREA</t>
  </si>
  <si>
    <t>EAST CAR PARK</t>
  </si>
  <si>
    <t>LAKESIDE GRASS</t>
  </si>
  <si>
    <t>MEG1</t>
  </si>
  <si>
    <t>MIDDLE EARTH GARDEN 1</t>
  </si>
  <si>
    <t>MEG2</t>
  </si>
  <si>
    <t>MIDDLE EARTH GARDEN 2</t>
  </si>
  <si>
    <t>NORTH CAR PARK</t>
  </si>
  <si>
    <t>PAVILION RED BRICK</t>
  </si>
  <si>
    <t>PENDIGO LAKE</t>
  </si>
  <si>
    <t>PIAZZA RED BRICK</t>
  </si>
  <si>
    <t>SOUTH CAR PARK</t>
  </si>
  <si>
    <t>STAFF CAR PARK</t>
  </si>
  <si>
    <t>VIP CAR PARK</t>
  </si>
  <si>
    <t>WEST CAR PARK</t>
  </si>
  <si>
    <t>NEC ARENA-Exhibition</t>
  </si>
  <si>
    <t>Sch B -  Rental</t>
  </si>
  <si>
    <t>Schedule  B -  Hall Rental-H17OA2</t>
  </si>
  <si>
    <t>Schedule B - Hall Rental-1011LK</t>
  </si>
  <si>
    <t>Schedule B - Hall Rental-48LNK</t>
  </si>
  <si>
    <t>Schedule B - Hall Rental-89LNK</t>
  </si>
  <si>
    <t>Schedule B - Hall Rental-H1</t>
  </si>
  <si>
    <t>Schedule B - Hall Rental-H10</t>
  </si>
  <si>
    <t>Schedule B - Hall Rental-H11</t>
  </si>
  <si>
    <t>Schedule B - Hall Rental-H12</t>
  </si>
  <si>
    <t>Schedule B - Hall Rental-H16</t>
  </si>
  <si>
    <t>Schedule B - Hall Rental-H17</t>
  </si>
  <si>
    <t>Schedule B - Hall Rental-H18</t>
  </si>
  <si>
    <t>Schedule B - Hall Rental-H19</t>
  </si>
  <si>
    <t>Schedule B - Hall Rental-H2</t>
  </si>
  <si>
    <t>Schedule B - Hall Rental-H20</t>
  </si>
  <si>
    <t>Schedule B - Hall Rental-H3</t>
  </si>
  <si>
    <t>Schedule B - Hall Rental-H3A</t>
  </si>
  <si>
    <t>Schedule B - Hall Rental-H4</t>
  </si>
  <si>
    <t>Schedule B - Hall Rental-H5</t>
  </si>
  <si>
    <t>Schedule B - Hall Rental-H6</t>
  </si>
  <si>
    <t>Schedule B - Hall Rental-H7</t>
  </si>
  <si>
    <t>Schedule B - Hall Rental-H8</t>
  </si>
  <si>
    <t>Schedule B - Hall Rental-H9</t>
  </si>
  <si>
    <t>Schedule B - Hall Rental-PAV1</t>
  </si>
  <si>
    <t>Schedule B - Hall Rental-PAV2</t>
  </si>
  <si>
    <t>Sch A - Hall 89LNK</t>
  </si>
  <si>
    <t>Sch A - Hall-48LNK</t>
  </si>
  <si>
    <t>SchA - Rental</t>
  </si>
  <si>
    <t>Schedule A - Hall Rental-1011LK</t>
  </si>
  <si>
    <t>Schedule A - Hall Rental-H1</t>
  </si>
  <si>
    <t>Schedule A - Hall Rental-H10</t>
  </si>
  <si>
    <t>Schedule A - Hall Rental-H11</t>
  </si>
  <si>
    <t>Schedule A - Hall Rental-H12</t>
  </si>
  <si>
    <t>Schedule A - Hall Rental-H16</t>
  </si>
  <si>
    <t>Schedule A - Hall Rental-H17</t>
  </si>
  <si>
    <t>Schedule A - Hall Rental-H18</t>
  </si>
  <si>
    <t>Schedule A - Hall Rental-H19</t>
  </si>
  <si>
    <t>Schedule A - Hall Rental-H2</t>
  </si>
  <si>
    <t>Schedule A - Hall Rental-H20</t>
  </si>
  <si>
    <t>Schedule A - Hall Rental-H3</t>
  </si>
  <si>
    <t>Schedule A - Hall Rental-H3A</t>
  </si>
  <si>
    <t>Schedule A - Hall Rental-H4</t>
  </si>
  <si>
    <t>Schedule A - Hall Rental-H5</t>
  </si>
  <si>
    <t>Schedule A - Hall Rental-H6</t>
  </si>
  <si>
    <t>Schedule A - Hall Rental-H7</t>
  </si>
  <si>
    <t>Schedule A - Hall Rental-H8</t>
  </si>
  <si>
    <t>Schedule A - Hall Rental-H9</t>
  </si>
  <si>
    <t>Schedule A - Hall Rental-PAV1</t>
  </si>
  <si>
    <t>Schedule A - Rental-H17OA2</t>
  </si>
  <si>
    <t>NOT</t>
  </si>
  <si>
    <t>NOTIONAL EVENT</t>
  </si>
  <si>
    <t>Seminar Schedule A-1011LK</t>
  </si>
  <si>
    <t>Seminar Schedule A-48LNK</t>
  </si>
  <si>
    <t>Seminar Schedule A-89LNK</t>
  </si>
  <si>
    <t>Seminar Schedule A-H1</t>
  </si>
  <si>
    <t>Seminar Schedule A-H10</t>
  </si>
  <si>
    <t>Seminar Schedule A-H11</t>
  </si>
  <si>
    <t>Seminar Schedule A-H12</t>
  </si>
  <si>
    <t>Seminar Schedule A-H16</t>
  </si>
  <si>
    <t>Seminar Schedule A-H17</t>
  </si>
  <si>
    <t>Seminar Schedule A-H19</t>
  </si>
  <si>
    <t>Seminar Schedule A-H2</t>
  </si>
  <si>
    <t>Seminar Schedule A-H20</t>
  </si>
  <si>
    <t>Seminar Schedule A-H3</t>
  </si>
  <si>
    <t>Seminar Schedule A-H3A</t>
  </si>
  <si>
    <t>Seminar Schedule A-H4</t>
  </si>
  <si>
    <t>Seminar Schedule A-H5</t>
  </si>
  <si>
    <t>Seminar Schedule A-H6</t>
  </si>
  <si>
    <t>Seminar Schedule A-H7</t>
  </si>
  <si>
    <t>Seminar Schedule A-H8</t>
  </si>
  <si>
    <t>Seminar Schedule A-H9</t>
  </si>
  <si>
    <t>Seminar Schedule A-PAV1</t>
  </si>
  <si>
    <t>Seminar Schedule A-PAV2</t>
  </si>
  <si>
    <t>Seminar Schedule B-1011LK</t>
  </si>
  <si>
    <t>Seminar Schedule B-48LNK</t>
  </si>
  <si>
    <t>Seminar Schedule B-89LNK</t>
  </si>
  <si>
    <t>Seminar Schedule B-H1</t>
  </si>
  <si>
    <t>Seminar Schedule B-H10</t>
  </si>
  <si>
    <t>Seminar Schedule B-H11</t>
  </si>
  <si>
    <t>Seminar Schedule B-H12</t>
  </si>
  <si>
    <t>Seminar Schedule B-H16</t>
  </si>
  <si>
    <t>Seminar Schedule B-H17</t>
  </si>
  <si>
    <t>Seminar Schedule B-H19</t>
  </si>
  <si>
    <t>Seminar Schedule B-H2</t>
  </si>
  <si>
    <t>Seminar Schedule B-H20</t>
  </si>
  <si>
    <t>Seminar Schedule B-H3</t>
  </si>
  <si>
    <t>Seminar Schedule B-H3A</t>
  </si>
  <si>
    <t>Seminar Schedule B-H4</t>
  </si>
  <si>
    <t>Seminar Schedule B-H5</t>
  </si>
  <si>
    <t>Seminar Schedule B-H6</t>
  </si>
  <si>
    <t>Seminar Schedule B-H7</t>
  </si>
  <si>
    <t>Seminar Schedule B-H8</t>
  </si>
  <si>
    <t>Seminar Schedule B-H9</t>
  </si>
  <si>
    <t>Seminar Schedule B-PAV1</t>
  </si>
  <si>
    <t>Seminar Schedule B-PAV2</t>
  </si>
  <si>
    <t>H10/11 LINK-Live Event Conference/Meeting</t>
  </si>
  <si>
    <t>H4/8 LINK-Live Event Conference/Meeting</t>
  </si>
  <si>
    <t>H8/9 LINK-Live Event Conference/Meeting</t>
  </si>
  <si>
    <t>ARENA</t>
  </si>
  <si>
    <t>Live Event Conference-Arena</t>
  </si>
  <si>
    <t>Live Event Conference-H1</t>
  </si>
  <si>
    <t>Live Event Conference-H10</t>
  </si>
  <si>
    <t>Live Event Conference-H11</t>
  </si>
  <si>
    <t>Live Event Conference-H12</t>
  </si>
  <si>
    <t>Live Event Conference-H16</t>
  </si>
  <si>
    <t>Live Event Conference-H17</t>
  </si>
  <si>
    <t>Live Event Conference-H18</t>
  </si>
  <si>
    <t>Live Event Conference-H19</t>
  </si>
  <si>
    <t>Live Event Conference-H2</t>
  </si>
  <si>
    <t>Live Event Conference-H20</t>
  </si>
  <si>
    <t>Live Event Conference-H3</t>
  </si>
  <si>
    <t>Live Event Conference-H3A</t>
  </si>
  <si>
    <t>Live Event Conference-H4</t>
  </si>
  <si>
    <t>Live Event Conference-H5</t>
  </si>
  <si>
    <t>Live Event Conference-H6</t>
  </si>
  <si>
    <t>H6O</t>
  </si>
  <si>
    <t>Live Event Conference-H6 Org Office</t>
  </si>
  <si>
    <t>Live Event Conference-H7</t>
  </si>
  <si>
    <t>Live Event Conference-H8</t>
  </si>
  <si>
    <t>Live Event Conference-H9</t>
  </si>
  <si>
    <t>Live Event Conference-NEC ARENA</t>
  </si>
  <si>
    <t>NIA</t>
  </si>
  <si>
    <t>Live Event Conference-NIA</t>
  </si>
  <si>
    <t>TRI01</t>
  </si>
  <si>
    <t>Seating Tribune 1</t>
  </si>
  <si>
    <t>TRI02</t>
  </si>
  <si>
    <t>Seating Tribune 2</t>
  </si>
  <si>
    <t>TRI03</t>
  </si>
  <si>
    <t>Seating Tribune 3</t>
  </si>
  <si>
    <t>TRI04</t>
  </si>
  <si>
    <t>Seating Tribune 4</t>
  </si>
  <si>
    <t>TRI05</t>
  </si>
  <si>
    <t>Seating Tribune 5</t>
  </si>
  <si>
    <t>TRI06</t>
  </si>
  <si>
    <t>Seating Tribune 6</t>
  </si>
  <si>
    <t>TRI07</t>
  </si>
  <si>
    <t>Seating Tribune 7</t>
  </si>
  <si>
    <t>Sponsored Schedule A-1011LK</t>
  </si>
  <si>
    <t>Sponsored Schedule A-48LNK</t>
  </si>
  <si>
    <t>Sponsored Schedule A-89LNK</t>
  </si>
  <si>
    <t>Sponsored Schedule A-H1</t>
  </si>
  <si>
    <t>Sponsored Schedule A-H10</t>
  </si>
  <si>
    <t>Sponsored Schedule A-H11</t>
  </si>
  <si>
    <t>Sponsored Schedule A-H12</t>
  </si>
  <si>
    <t>Sponsored Schedule A-H16</t>
  </si>
  <si>
    <t>Sponsored Schedule A-H17</t>
  </si>
  <si>
    <t>Sponsored Schedule A-H18</t>
  </si>
  <si>
    <t>Sponsored Schedule A-H19</t>
  </si>
  <si>
    <t>Sponsored Schedule A-H2</t>
  </si>
  <si>
    <t>Sponsored Schedule A-H20</t>
  </si>
  <si>
    <t>Sponsored Schedule A-H3</t>
  </si>
  <si>
    <t>Sponsored Schedule A-H3A</t>
  </si>
  <si>
    <t>Sponsored Schedule A-H4</t>
  </si>
  <si>
    <t>Sponsored Schedule A-H5</t>
  </si>
  <si>
    <t>Sponsored Schedule A-H6</t>
  </si>
  <si>
    <t>Sponsored Schedule A-H7</t>
  </si>
  <si>
    <t>Sponsored Schedule A-H8</t>
  </si>
  <si>
    <t>Sponsored Schedule A-H9</t>
  </si>
  <si>
    <t>Sponsored Schedule A-PAV1</t>
  </si>
  <si>
    <t>Sponsored Schedule A-PAV2</t>
  </si>
  <si>
    <t>Sponsored Schedule B-1011LK</t>
  </si>
  <si>
    <t>Sponsored Schedule B-48LNK</t>
  </si>
  <si>
    <t>Sponsored Schedule B-89LNK</t>
  </si>
  <si>
    <t>Sponsored Schedule B-H1</t>
  </si>
  <si>
    <t>Sponsored Schedule B-H10</t>
  </si>
  <si>
    <t>Sponsored Schedule B-H11</t>
  </si>
  <si>
    <t>Sponsored Schedule B-H12</t>
  </si>
  <si>
    <t>Sponsored Schedule B-H16</t>
  </si>
  <si>
    <t>Sponsored Schedule B-H17</t>
  </si>
  <si>
    <t>Sponsored Schedule B-H18</t>
  </si>
  <si>
    <t>Sponsored Schedule B-H19</t>
  </si>
  <si>
    <t>Sponsored Schedule B-H2</t>
  </si>
  <si>
    <t>Sponsored Schedule B-H20</t>
  </si>
  <si>
    <t>Sponsored Schedule B-H3</t>
  </si>
  <si>
    <t>Sponsored Schedule B-H3A</t>
  </si>
  <si>
    <t>Sponsored Schedule B-H4</t>
  </si>
  <si>
    <t>Sponsored Schedule B-H5</t>
  </si>
  <si>
    <t>Sponsored Schedule B-H6</t>
  </si>
  <si>
    <t>Sponsored Schedule B-H7</t>
  </si>
  <si>
    <t>Sponsored Schedule B-H8</t>
  </si>
  <si>
    <t>Sponsored Schedule B-H9</t>
  </si>
  <si>
    <t>Sponsored Schedule B-PAV1</t>
  </si>
  <si>
    <t>Sponsored Schedule B-PAV2</t>
  </si>
  <si>
    <t>Storage Schedule A-1011LK</t>
  </si>
  <si>
    <t>Storage Schedule A-48LNK</t>
  </si>
  <si>
    <t>Storage Schedule A-89LNK</t>
  </si>
  <si>
    <t>Storage Schedule A-H1</t>
  </si>
  <si>
    <t>Storage Schedule A-H10</t>
  </si>
  <si>
    <t>Storage Schedule A-H11</t>
  </si>
  <si>
    <t>Storage Schedule A-H12</t>
  </si>
  <si>
    <t>Storage Schedule A-H16</t>
  </si>
  <si>
    <t>Storage Schedule A-H17</t>
  </si>
  <si>
    <t>Storage Schedule A-H18</t>
  </si>
  <si>
    <t>Storage Schedule A-H19</t>
  </si>
  <si>
    <t>Storage Schedule A-H2</t>
  </si>
  <si>
    <t>Storage Schedule A-H20</t>
  </si>
  <si>
    <t>Storage Schedule A-H3</t>
  </si>
  <si>
    <t>Storage Schedule A-H3A</t>
  </si>
  <si>
    <t>Storage Schedule A-H4</t>
  </si>
  <si>
    <t>Storage Schedule A-H5</t>
  </si>
  <si>
    <t>Storage Schedule A-H6</t>
  </si>
  <si>
    <t>Storage Schedule A-H7</t>
  </si>
  <si>
    <t>Storage Schedule A-H8</t>
  </si>
  <si>
    <t>Storage Schedule A-H9</t>
  </si>
  <si>
    <t>Storage Schedule A-PAV1</t>
  </si>
  <si>
    <t>Storage Schedule A-PAV2</t>
  </si>
  <si>
    <t>Storage Schedule B-1011LK</t>
  </si>
  <si>
    <t>Storage Schedule B-48LNK</t>
  </si>
  <si>
    <t>Storage Schedule B-89LNK</t>
  </si>
  <si>
    <t>Storage Schedule B-H1</t>
  </si>
  <si>
    <t>Storage Schedule B-H10</t>
  </si>
  <si>
    <t>Storage Schedule B-H11</t>
  </si>
  <si>
    <t>Storage Schedule B-H12</t>
  </si>
  <si>
    <t>Storage Schedule B-H16</t>
  </si>
  <si>
    <t>Storage Schedule B-H17</t>
  </si>
  <si>
    <t>Storage Schedule B-H18</t>
  </si>
  <si>
    <t>Storage Schedule B-H19</t>
  </si>
  <si>
    <t>Storage Schedule B-H2</t>
  </si>
  <si>
    <t>Storage Schedule B-H20</t>
  </si>
  <si>
    <t>Storage Schedule B-H3</t>
  </si>
  <si>
    <t>Storage Schedule B-H3A</t>
  </si>
  <si>
    <t>Storage Schedule B-H4</t>
  </si>
  <si>
    <t>Storage Schedule B-H5</t>
  </si>
  <si>
    <t>Storage Schedule B-H6</t>
  </si>
  <si>
    <t>Storage Schedule B-H7</t>
  </si>
  <si>
    <t>Storage Schedule B-H8</t>
  </si>
  <si>
    <t>Storage Schedule B-H9</t>
  </si>
  <si>
    <t>Storage Schedule B-PAV2</t>
  </si>
  <si>
    <t>HALL 1 - Uplift 1</t>
  </si>
  <si>
    <t>HALL 10 - Uplift 1</t>
  </si>
  <si>
    <t>HALL 11 - Uplift 1</t>
  </si>
  <si>
    <t>HALL 12 - Uplift 1</t>
  </si>
  <si>
    <t>HALL 16 - Uplift 1</t>
  </si>
  <si>
    <t>HALL 17 - Uplift 1</t>
  </si>
  <si>
    <t>HALL 18 - Uplift 1</t>
  </si>
  <si>
    <t>HALL 19 - Uplift 1</t>
  </si>
  <si>
    <t>HALL 2 - Uplift 1</t>
  </si>
  <si>
    <t>HALL 20 - Uplift 1</t>
  </si>
  <si>
    <t>HALL 3 - Uplift 1</t>
  </si>
  <si>
    <t>HALL 3A - Uplift 1</t>
  </si>
  <si>
    <t>HALL 4 - Uplift 1</t>
  </si>
  <si>
    <t>HALL 5 - Uplift 1</t>
  </si>
  <si>
    <t>HALL 6 - Uplift 1</t>
  </si>
  <si>
    <t>HALL 7 - Uplift 1</t>
  </si>
  <si>
    <t>HALL 8 - Uplift 1</t>
  </si>
  <si>
    <t>HALL 9 - Uplift 1</t>
  </si>
  <si>
    <t>Uplift 1</t>
  </si>
  <si>
    <t>HALL 1 - Uplift 2</t>
  </si>
  <si>
    <t>HALL 10 - Uplift 2</t>
  </si>
  <si>
    <t>HALL 11 - Uplift 2</t>
  </si>
  <si>
    <t>HALL 12 - Uplift 2</t>
  </si>
  <si>
    <t>HALL 16 - Uplift 2</t>
  </si>
  <si>
    <t>HALL 17 - Uplift 2</t>
  </si>
  <si>
    <t>HALL 18 - Uplift 2</t>
  </si>
  <si>
    <t>HALL 19 - Uplift 2</t>
  </si>
  <si>
    <t>HALL 2 - Uplift 2</t>
  </si>
  <si>
    <t>HALL 20 - Uplift 2</t>
  </si>
  <si>
    <t>HALL 3 - Uplift 2</t>
  </si>
  <si>
    <t>HALL 3A - Uplift 2</t>
  </si>
  <si>
    <t>HALL 4 - Uplift 2</t>
  </si>
  <si>
    <t>HALL 5 - Uplift 2</t>
  </si>
  <si>
    <t>HALL 6 - Uplift 2</t>
  </si>
  <si>
    <t>HALL 7 - Uplift 2</t>
  </si>
  <si>
    <t>HALL 8 - Uplift 2</t>
  </si>
  <si>
    <t>HALL 9 - Uplift 2</t>
  </si>
  <si>
    <t>Uplift 2</t>
  </si>
  <si>
    <t>H10/11 LINK - Uplift 3</t>
  </si>
  <si>
    <t>H8/9 LINK - Uplift 3</t>
  </si>
  <si>
    <t>HALL 1 - Uplift 3</t>
  </si>
  <si>
    <t>HALL 10 - Uplift 3</t>
  </si>
  <si>
    <t>HALL 11 - Uplift 3</t>
  </si>
  <si>
    <t>HALL 12 - Uplift 3</t>
  </si>
  <si>
    <t>HALL 16 - Uplift 3</t>
  </si>
  <si>
    <t>HALL 17 - Uplift 3</t>
  </si>
  <si>
    <t>HALL 18 - Uplift 3</t>
  </si>
  <si>
    <t>HALL 19 - Uplift 3</t>
  </si>
  <si>
    <t>HALL 2 - Uplift 3</t>
  </si>
  <si>
    <t>HALL 20 - Uplift 3</t>
  </si>
  <si>
    <t>HALL 3 - Uplift 3</t>
  </si>
  <si>
    <t>HALL 3A - Uplift 3</t>
  </si>
  <si>
    <t>HALL 4 - Uplift 3</t>
  </si>
  <si>
    <t>HALL 5 - Uplift 3</t>
  </si>
  <si>
    <t>HALL 6 - Uplift 3</t>
  </si>
  <si>
    <t>HALL 7 - Uplift 3</t>
  </si>
  <si>
    <t>HALL 8 - Uplift 3</t>
  </si>
  <si>
    <t>HALL 9 - Uplift 3</t>
  </si>
  <si>
    <t>Uplift 3</t>
  </si>
  <si>
    <t>H10/11 LINK - Uplift 4</t>
  </si>
  <si>
    <t>H8/9 LINK - Uplift 4</t>
  </si>
  <si>
    <t>HALL 1 - Uplift 4</t>
  </si>
  <si>
    <t>HALL 10 - Uplift 4</t>
  </si>
  <si>
    <t>HALL 11 - Uplift 4</t>
  </si>
  <si>
    <t>HALL 12 - Uplift 4</t>
  </si>
  <si>
    <t>HALL 16 - Uplift 4</t>
  </si>
  <si>
    <t>HALL 17 - Uplift 4</t>
  </si>
  <si>
    <t>HALL 18 - Uplift 4</t>
  </si>
  <si>
    <t>HALL 19 - Uplift 4</t>
  </si>
  <si>
    <t>HALL 2 - Uplift 4</t>
  </si>
  <si>
    <t>HALL 20 - Uplift 4</t>
  </si>
  <si>
    <t>HALL 3 - Uplift 4</t>
  </si>
  <si>
    <t>HALL 3A - Uplift 4</t>
  </si>
  <si>
    <t>HALL 4 - Uplift 4</t>
  </si>
  <si>
    <t>HALL 5 - Uplift 4</t>
  </si>
  <si>
    <t>HALL 6 - Uplift 4</t>
  </si>
  <si>
    <t>HALL 7 - Uplift 4</t>
  </si>
  <si>
    <t>HALL 8 - Uplift 4</t>
  </si>
  <si>
    <t>HALL 9 - Uplift 4</t>
  </si>
  <si>
    <t>Uplift 4</t>
  </si>
  <si>
    <t>HALL 6 - Uplift 5</t>
  </si>
  <si>
    <t>HALL 1 - Uplift 5</t>
  </si>
  <si>
    <t>HALL 10 - Uplift 5</t>
  </si>
  <si>
    <t>HALL 11 - Uplift 5</t>
  </si>
  <si>
    <t>HALL 12 - Uplift 5</t>
  </si>
  <si>
    <t>HALL 16 - Uplift 5</t>
  </si>
  <si>
    <t>HALL 17 - Uplift 5</t>
  </si>
  <si>
    <t>HALL 18 - Uplift 5</t>
  </si>
  <si>
    <t>HALL 19 - Uplift 5</t>
  </si>
  <si>
    <t>HALL 2 - Uplift 5</t>
  </si>
  <si>
    <t>HALL 3 - Uplift 5</t>
  </si>
  <si>
    <t>HALL 3A - Uplift 5</t>
  </si>
  <si>
    <t>HALL 4 - Uplift 5</t>
  </si>
  <si>
    <t>HALL 5 - Uplift 5</t>
  </si>
  <si>
    <t>HALL 7 - Uplift 5</t>
  </si>
  <si>
    <t>HALL 8 - Uplift 5</t>
  </si>
  <si>
    <t>HALL 9 - Uplift 5</t>
  </si>
  <si>
    <t>HALL 5 - Uplift 6</t>
  </si>
  <si>
    <t>4636382</t>
  </si>
  <si>
    <t>4514618</t>
  </si>
  <si>
    <t>F2U Cheddar Ploughmans Sandwich on Granary Bread</t>
  </si>
  <si>
    <t>4434447</t>
  </si>
  <si>
    <t>F2U Chicken Caesar Tortilla Wrap</t>
  </si>
  <si>
    <t>4211314</t>
  </si>
  <si>
    <t>F2U Chicken Sandwich Platter (Halal) x 20 quarters</t>
  </si>
  <si>
    <t>5940708</t>
  </si>
  <si>
    <t>F2U Meat &amp; Fish Wrapl Platter x 16</t>
  </si>
  <si>
    <t>F2U Meat Sandwich Platter x 20 quarters</t>
  </si>
  <si>
    <t>501985</t>
  </si>
  <si>
    <t>F2U Mixed Meat &amp; Fish Wrap Platter x 16 pieces</t>
  </si>
  <si>
    <t>F2U Mixed Wrap Platter x 16</t>
  </si>
  <si>
    <t>3525435</t>
  </si>
  <si>
    <t>F2U Mixed Wrap Platter x 16 pieces</t>
  </si>
  <si>
    <t>5133836</t>
  </si>
  <si>
    <t>F2U Picnic bag selection x 5 bags</t>
  </si>
  <si>
    <t>F2U Platter of Mini Muffins x 20</t>
  </si>
  <si>
    <t>5927197</t>
  </si>
  <si>
    <t>F2U Platter of Mini Muffins x 20 Pieces</t>
  </si>
  <si>
    <t>4766058</t>
  </si>
  <si>
    <t>F2U Prawn Pasta Boxed Salad</t>
  </si>
  <si>
    <t>5200912</t>
  </si>
  <si>
    <t>F2U Tuna &amp; Sweetcorn sandwich on Oatmeal Bread</t>
  </si>
  <si>
    <t>F2U Vegan Sandwich Platter x 20 quarters</t>
  </si>
  <si>
    <t>F2U Vegetarian Sandwich Platter x 20 quarters</t>
  </si>
  <si>
    <t>506215</t>
  </si>
  <si>
    <t>F2U Vegetarian Wrap Platter x 16 pieces</t>
  </si>
  <si>
    <t>5741248</t>
  </si>
  <si>
    <t>Mixed Sandwich Platter x 20 quarters</t>
  </si>
  <si>
    <t>3349766</t>
  </si>
  <si>
    <t>F2U Additional Draught Staropramen Lager</t>
  </si>
  <si>
    <t>506447</t>
  </si>
  <si>
    <t>F2U Bacardi Rum 70cl - Internal</t>
  </si>
  <si>
    <t>F2U Caffery's 440ml x 24</t>
  </si>
  <si>
    <t>F2U Coors Lager 330ml NRB x 12</t>
  </si>
  <si>
    <t>F2U Coors Lager 330ml NRB x 24</t>
  </si>
  <si>
    <t>F2U Corona 330ml NRB x 12</t>
  </si>
  <si>
    <t>514199</t>
  </si>
  <si>
    <t>F2U Corona 330ml NRB x 24</t>
  </si>
  <si>
    <t>3642366</t>
  </si>
  <si>
    <t>F2U Draught Pravha F2U Lager, 50 Litres Keg</t>
  </si>
  <si>
    <t>5710285</t>
  </si>
  <si>
    <t>F2U Draught Worthington's Bitter, 50 litres keg</t>
  </si>
  <si>
    <t>506561</t>
  </si>
  <si>
    <t>F2U Gordon Gin 70cl</t>
  </si>
  <si>
    <t>F2U Gordons Gin, 70cl</t>
  </si>
  <si>
    <t>504665</t>
  </si>
  <si>
    <t>F2U Martell Brandy 70cl</t>
  </si>
  <si>
    <t>F2U Pravha 330ml NRB x 12</t>
  </si>
  <si>
    <t>F2U Pravha 330ml NRB x 24</t>
  </si>
  <si>
    <t>F2U Rekorderlig Apple Cider 500 ml x 15</t>
  </si>
  <si>
    <t>F2U Smirnoff Red Vodka 70cl</t>
  </si>
  <si>
    <t>4021812</t>
  </si>
  <si>
    <t>Spirit: Bacardi Rum,70cl</t>
  </si>
  <si>
    <t>44444</t>
  </si>
  <si>
    <t>F2U Cooler unit with Draught Guinness, 50 litres keg</t>
  </si>
  <si>
    <t>522044</t>
  </si>
  <si>
    <t>F2U Draught Guinness, 50 Litres Keg - Internal</t>
  </si>
  <si>
    <t>522045</t>
  </si>
  <si>
    <t>F2U Draught Stropramen Lager, 50 Litres Keg - internal</t>
  </si>
  <si>
    <t>COOLER1</t>
  </si>
  <si>
    <t>F2U Plumbed Water Cooler unit</t>
  </si>
  <si>
    <t>STELLA</t>
  </si>
  <si>
    <t>F2U Cooler unit with Draught Pravha Lager, 50 Litres keg</t>
  </si>
  <si>
    <t>F2U24</t>
  </si>
  <si>
    <t>F2U Cooler unit with Draught Worthingtons, 50 litres keg</t>
  </si>
  <si>
    <t>F2U Baco Seta Prosecco extra dry</t>
  </si>
  <si>
    <t>F2U Champagne Laurent Perrier La Cuvee</t>
  </si>
  <si>
    <t>518764</t>
  </si>
  <si>
    <t>F2U Finca Las Moras Seremos Torrontes San Juan</t>
  </si>
  <si>
    <t>517916</t>
  </si>
  <si>
    <t>F2U Lunaris By Callis Malbec San Juan</t>
  </si>
  <si>
    <t>517912</t>
  </si>
  <si>
    <t>F2U Monte Verde Merlot (Central Valley) Merlot</t>
  </si>
  <si>
    <t>517925</t>
  </si>
  <si>
    <t>F2U Monte Verde Merlot Rose (Central Valley)</t>
  </si>
  <si>
    <t>517933</t>
  </si>
  <si>
    <t>F2U Monte Verde Sauvignon Blanc (Central Valley)</t>
  </si>
  <si>
    <t>F2U Pontebello Pinot Grigio, Venezie</t>
  </si>
  <si>
    <t>F2U Solandia Nero d'Avola</t>
  </si>
  <si>
    <t>Finca Las Moras Seremos Torrontes, San Juan</t>
  </si>
  <si>
    <t>Lunaris By Callis Malbec, San Juan</t>
  </si>
  <si>
    <t>Monte Verde Merlot (Central Valley)</t>
  </si>
  <si>
    <t>Monte Verde Merlot Rose (Central Valley)</t>
  </si>
  <si>
    <t>Monte Verde Sauvignon Blanc (Central Valley)</t>
  </si>
  <si>
    <t>OPENER</t>
  </si>
  <si>
    <t>Wine/bottle opener</t>
  </si>
  <si>
    <t>F2U Additional WaterButt 18.9ltr &amp; 100 cups</t>
  </si>
  <si>
    <t>F2U Coca cola 500ml x 24</t>
  </si>
  <si>
    <t>F2U Coca Cola, 500ml, x 12</t>
  </si>
  <si>
    <t>F2U Coke Zero 500ml x 12</t>
  </si>
  <si>
    <t>F2U Diet Coke 500ml x 12</t>
  </si>
  <si>
    <t>F2U Diet Coke 500ml x 24</t>
  </si>
  <si>
    <t>F2U Fanta 500ml x12</t>
  </si>
  <si>
    <t>F2U Innocent Smooth Orange juice x 8</t>
  </si>
  <si>
    <t>F2U Orange juice UHT litre</t>
  </si>
  <si>
    <t>500300</t>
  </si>
  <si>
    <t>F2U Slimline Tonic Water 200ml x 12</t>
  </si>
  <si>
    <t>F2U Slimline Tonic Water 200ml, x 12</t>
  </si>
  <si>
    <t>F2U Sparkling mineral water 500 ml, x 12</t>
  </si>
  <si>
    <t>F2U Sparkling mineral water, 500 ml x 24</t>
  </si>
  <si>
    <t>F2U Sparkling mineral water, 750 ml</t>
  </si>
  <si>
    <t>F2U Sprite 500ml x 12</t>
  </si>
  <si>
    <t>F2U Sprite Zero 500ml x 12</t>
  </si>
  <si>
    <t>F2U Still mineral water  500 ml, x 12</t>
  </si>
  <si>
    <t>F2U Still mineral water,  750 ml</t>
  </si>
  <si>
    <t>F2U Still mineral water, 500 ml x 24</t>
  </si>
  <si>
    <t>500304</t>
  </si>
  <si>
    <t>F2U Tonic Water 200ml x 12</t>
  </si>
  <si>
    <t>F2U Tonic water,  200ml, x 12</t>
  </si>
  <si>
    <t>5630424</t>
  </si>
  <si>
    <t>F2U Forest Fruits Sparkling Water 500ml x 12</t>
  </si>
  <si>
    <t>F2U Ice, bag, 12kg</t>
  </si>
  <si>
    <t>F2U Ice, bag, 4kg</t>
  </si>
  <si>
    <t>5626365</t>
  </si>
  <si>
    <t>F2U Lemon and Lime Sparkling Water 500ml x 12</t>
  </si>
  <si>
    <t>F2U 5 litre flask of hot water</t>
  </si>
  <si>
    <t>4263447</t>
  </si>
  <si>
    <t>F2U Fresh milk 2 litres</t>
  </si>
  <si>
    <t>F2U Milk Alpro Almond</t>
  </si>
  <si>
    <t>F2U Twinings Herbal &amp; Fruit Tea x 20</t>
  </si>
  <si>
    <t>F2U Twinnings Everyday Tea x 50</t>
  </si>
  <si>
    <t>F2U UHT Milk Jiggers x 120</t>
  </si>
  <si>
    <t>F2U Alpro Soya Milk</t>
  </si>
  <si>
    <t>5037320</t>
  </si>
  <si>
    <t>F2U Biscuits Sweet Assorted Own Label</t>
  </si>
  <si>
    <t>4262122</t>
  </si>
  <si>
    <t>F2U Biscuits Traditional Assorted Bronte</t>
  </si>
  <si>
    <t>F2U Candarel Sugar Sticks x 50</t>
  </si>
  <si>
    <t>F2U Cheddars Mini 50grm x 6</t>
  </si>
  <si>
    <t>F2U Crisps Assorted Flavours 40g x 6</t>
  </si>
  <si>
    <t>F2U Dry Roasted Peanuts, 50g x 6</t>
  </si>
  <si>
    <t>F2U Lightly Sea Salted crisps, 40g x 6</t>
  </si>
  <si>
    <t>F2U Salted Peanuts 50g, x 6</t>
  </si>
  <si>
    <t>F2U Snacking Nuts &amp; Seeds x 4</t>
  </si>
  <si>
    <t>F2U White sugar sticks, x 100 **</t>
  </si>
  <si>
    <t>CS20</t>
  </si>
  <si>
    <t>F2U CS20 Cappucinatore for Nespresso</t>
  </si>
  <si>
    <t>F2U Nespresso Capsules x 20</t>
  </si>
  <si>
    <t>F2U Brown sugar sticks, x 100</t>
  </si>
  <si>
    <t>F2U Fresh milk, 2 litres</t>
  </si>
  <si>
    <t>F2U MADE Ground coffee, x 2 x  210g</t>
  </si>
  <si>
    <t>F2U Nescafe Original  coffee x 200g</t>
  </si>
  <si>
    <t>F2U Sweet biscuits, 1KG</t>
  </si>
  <si>
    <t>F2U Traditional Assorted Biscuits 800g</t>
  </si>
  <si>
    <t>F2U Coffee percolator (8-10 cups) 1kw</t>
  </si>
  <si>
    <t>F2U Nespresso Machine with Supplies for 100 Drinks (subject to availability)</t>
  </si>
  <si>
    <t>F2U Nespresso Cappuncinatore Milk Frother CS20 (1.3KW)</t>
  </si>
  <si>
    <t>F2U Cups and saucers, x 5</t>
  </si>
  <si>
    <t>F2U Milk jug</t>
  </si>
  <si>
    <t>F2U Oval plates, x 5</t>
  </si>
  <si>
    <t>F2U Sugar bowl</t>
  </si>
  <si>
    <t>F2U Champagne Glass, x 5</t>
  </si>
  <si>
    <t>F2U Glass jug</t>
  </si>
  <si>
    <t>F2U Tall glass, x 5</t>
  </si>
  <si>
    <t>F2U Wine glass, x 5</t>
  </si>
  <si>
    <t>F2U Ice Container- Holds 12KG</t>
  </si>
  <si>
    <t>F2U Kettle 1.7LTR (2KW)</t>
  </si>
  <si>
    <t>F2U Mugs x 6</t>
  </si>
  <si>
    <t>F2U Thermal ice bucket with tongs</t>
  </si>
  <si>
    <t>F2U Water carrier, 5ltr</t>
  </si>
  <si>
    <t>F2U Wine / Champagne Bucket</t>
  </si>
  <si>
    <t>F2U Water Cooler, water 18.9 ltr and 100 cups</t>
  </si>
  <si>
    <t>CLEAN22</t>
  </si>
  <si>
    <t>F2U Alcohol Hand Gel 450ml</t>
  </si>
  <si>
    <t>CLEAN15</t>
  </si>
  <si>
    <t>F2U Antibacterial probe wipes x 70</t>
  </si>
  <si>
    <t>F2U Blue paper roll, 150mm x 180mm</t>
  </si>
  <si>
    <t>F2U Glass cleaner, 750ml</t>
  </si>
  <si>
    <t>CLEAN18</t>
  </si>
  <si>
    <t>F2U Handwash basin-Day Hire</t>
  </si>
  <si>
    <t>F2U Liquid Soap 450ml</t>
  </si>
  <si>
    <t>F2U Multi surface cleaner, 750ml</t>
  </si>
  <si>
    <t>CLEAN20</t>
  </si>
  <si>
    <t>F2U Powder Free, Latex Free Gloves - S, M, L, XL</t>
  </si>
  <si>
    <t>F2U Refuse sacks, x 10</t>
  </si>
  <si>
    <t>F2U Rubber gloves</t>
  </si>
  <si>
    <t>F2U Tea towel</t>
  </si>
  <si>
    <t>CLEAN19</t>
  </si>
  <si>
    <t>F2U Tempreature Probe</t>
  </si>
  <si>
    <t>F2U Washing up bowl, round</t>
  </si>
  <si>
    <t>F2U Washing up liquid, 1ltr</t>
  </si>
  <si>
    <t>F2U Wipe cloths x 6</t>
  </si>
  <si>
    <t>CARPARK</t>
  </si>
  <si>
    <t>Car Parking</t>
  </si>
  <si>
    <t>MINCAT</t>
  </si>
  <si>
    <t>Minimum Catering Spend</t>
  </si>
  <si>
    <t>CAP</t>
  </si>
  <si>
    <t>NEC - Capita Commission Partner Fee</t>
  </si>
  <si>
    <t>CCC</t>
  </si>
  <si>
    <t>NEC Catering Commission Charge</t>
  </si>
  <si>
    <t>CONFCOM</t>
  </si>
  <si>
    <t>NEC Conference Commission Charge</t>
  </si>
  <si>
    <t>EI074</t>
  </si>
  <si>
    <t>Internet Speed Upgrade</t>
  </si>
  <si>
    <t>100Mbps - Broadband Internet Access</t>
  </si>
  <si>
    <t>100Mbps - Broadband Internet Access with Static IP</t>
  </si>
  <si>
    <t>10Mbps - Broadband Internet Access</t>
  </si>
  <si>
    <t>10Mbps - Broadband Internet Access with Static IP</t>
  </si>
  <si>
    <t>EIEPW10</t>
  </si>
  <si>
    <t>10Mbps Exhibitor Prioritised Wi-Fi Connection</t>
  </si>
  <si>
    <t>EIEPW15</t>
  </si>
  <si>
    <t>15Mbps Exhibitor Prioritised Wi-Fi Connection</t>
  </si>
  <si>
    <t>20Mbps - Broadband Internet Access</t>
  </si>
  <si>
    <t>EIEPW20</t>
  </si>
  <si>
    <t>20Mbps Exhibitor Prioritised Wi-Fi Connection</t>
  </si>
  <si>
    <t>30Mbps - Broadband Internet Access</t>
  </si>
  <si>
    <t>50Mbps - Broadband Internet Access</t>
  </si>
  <si>
    <t>5Mbps - Broadband Internet Access</t>
  </si>
  <si>
    <t>EIEPW5</t>
  </si>
  <si>
    <t>5Mbps Exhibitor Prioritised Wi-Fi Connection</t>
  </si>
  <si>
    <t>70Mbps - Broadband Internet Access</t>
  </si>
  <si>
    <t>EI057</t>
  </si>
  <si>
    <t>AV Port</t>
  </si>
  <si>
    <t>EIBESPOKE</t>
  </si>
  <si>
    <t>Bespoke Event IT</t>
  </si>
  <si>
    <t>EI059</t>
  </si>
  <si>
    <t>Boca Printer Port</t>
  </si>
  <si>
    <t>EI110</t>
  </si>
  <si>
    <t>Empty Ethernet Cable to Run Under Duct</t>
  </si>
  <si>
    <t>EIEPWSU10</t>
  </si>
  <si>
    <t>Exhibitor Prioritised Wi-Fi Connection Speed Upgraded to 10Mbps</t>
  </si>
  <si>
    <t>EIEPWSU15</t>
  </si>
  <si>
    <t>Exhibitor Prioritised Wi-Fi Connection Speed Upgraded to 15Mbps</t>
  </si>
  <si>
    <t>EIEPWSU20</t>
  </si>
  <si>
    <t>Exhibitor Prioritised Wi-Fi Connection Speed Upgraded to 20Mbps</t>
  </si>
  <si>
    <t>EI037</t>
  </si>
  <si>
    <t>PDQ Line</t>
  </si>
  <si>
    <t>EIEPWSS</t>
  </si>
  <si>
    <t>Priority Wi-Fi with Bespoke SSID (Cost per Quote)</t>
  </si>
  <si>
    <t>EI058</t>
  </si>
  <si>
    <t>Ticket Printer Port</t>
  </si>
  <si>
    <t>EI164</t>
  </si>
  <si>
    <t>Till Cable-into corporate network</t>
  </si>
  <si>
    <t>EI100</t>
  </si>
  <si>
    <t>VLAN Connection 1</t>
  </si>
  <si>
    <t>EI101</t>
  </si>
  <si>
    <t>VLAN Connection 2</t>
  </si>
  <si>
    <t>EI102</t>
  </si>
  <si>
    <t>VLAN Connection 3</t>
  </si>
  <si>
    <t>EI047</t>
  </si>
  <si>
    <t>Call Charges - Exhibitor Stand</t>
  </si>
  <si>
    <t>EI049</t>
  </si>
  <si>
    <t>Call Charges - Organiser Office</t>
  </si>
  <si>
    <t>EI048</t>
  </si>
  <si>
    <t>Call Charges - Organiser Stand</t>
  </si>
  <si>
    <t>EI076</t>
  </si>
  <si>
    <t>Hotline Phone</t>
  </si>
  <si>
    <t>Standard Telephone Line</t>
  </si>
  <si>
    <t>PDQ Machine with Line Package</t>
  </si>
  <si>
    <t>Standard Phone Line &amp; Handset Package</t>
  </si>
  <si>
    <t>15" Macbook Pro Retina (Core i7, 1000GB SSD)</t>
  </si>
  <si>
    <t>15" Windows High Spec Laptop (MS-17A1 GT3VR Titan)</t>
  </si>
  <si>
    <t>15" Windows Laptop (HP 255 G7)</t>
  </si>
  <si>
    <t>22" Touchscreen (T225MTS) [Requires Laptop]</t>
  </si>
  <si>
    <t>EI096</t>
  </si>
  <si>
    <t>24 Port Switch</t>
  </si>
  <si>
    <t>24" Flat Panel Display Screen (iiyama E2480HS)</t>
  </si>
  <si>
    <t>32" LG Flat Panel Display Screen (32SM5KD)</t>
  </si>
  <si>
    <t>32" Samsung Flat Panel Display Screen (ME32C)</t>
  </si>
  <si>
    <t>43" LG Flat Panel Display Screen (43SM5KD)</t>
  </si>
  <si>
    <t>49" Touchscreen [Requires Laptop]</t>
  </si>
  <si>
    <t>55" LG Flat Panel Display Screen (55SM5KC/SM5KE)</t>
  </si>
  <si>
    <t>55" Touchscreen [Requires Laptop]</t>
  </si>
  <si>
    <t>65" LG Flat Panel Display Screen (65UH5C)</t>
  </si>
  <si>
    <t>75" LG Flat Panel Display Screen (75UM3C/UH5E)</t>
  </si>
  <si>
    <t>EI009</t>
  </si>
  <si>
    <t>8 Port Security Router</t>
  </si>
  <si>
    <t>86" LG Flat Panel Display Screen</t>
  </si>
  <si>
    <t>98" LG Flat Panel Display Screen (98LS95A/LS95D)</t>
  </si>
  <si>
    <t>EIAVB</t>
  </si>
  <si>
    <t>AV Bespoke</t>
  </si>
  <si>
    <t>EI56</t>
  </si>
  <si>
    <t>CAT 5 Cabling</t>
  </si>
  <si>
    <t>CAT 5 Cabling - 10 metres</t>
  </si>
  <si>
    <t>CAT 5 Cabling - 15 metres</t>
  </si>
  <si>
    <t>EI60</t>
  </si>
  <si>
    <t>CAT 5 Cabling - 20 metres</t>
  </si>
  <si>
    <t>EI097</t>
  </si>
  <si>
    <t>CAT 5 Cabling - 40 metres</t>
  </si>
  <si>
    <t>CAT 5 Cabling - 5 metres</t>
  </si>
  <si>
    <t>E157B</t>
  </si>
  <si>
    <t>CAT 5 Cabling - 5 metres PACKAGE FOC</t>
  </si>
  <si>
    <t>EI098</t>
  </si>
  <si>
    <t>CAT 5 Cabling - 60 metres</t>
  </si>
  <si>
    <t>AVCOMPPA</t>
  </si>
  <si>
    <t>Complete PA System, Includes: Amplifier; 2x Speakers; 3x Microphones; Receivers; and Licences</t>
  </si>
  <si>
    <t>EI075</t>
  </si>
  <si>
    <t>Conference Phone</t>
  </si>
  <si>
    <t>EI163</t>
  </si>
  <si>
    <t>Coupler</t>
  </si>
  <si>
    <t>EI62</t>
  </si>
  <si>
    <t>Digital Reception Phone</t>
  </si>
  <si>
    <t>EI017</t>
  </si>
  <si>
    <t>Engineer Support</t>
  </si>
  <si>
    <t>EI054</t>
  </si>
  <si>
    <t>Fax machine - hire only</t>
  </si>
  <si>
    <t>EI080</t>
  </si>
  <si>
    <t>iPad Air 2 (Apple 32GB)</t>
  </si>
  <si>
    <t>iPad Floor Stand (Lockable)</t>
  </si>
  <si>
    <t>EI079</t>
  </si>
  <si>
    <t>Keyboard</t>
  </si>
  <si>
    <t>PDQ Machine Hire</t>
  </si>
  <si>
    <t>Shelf for Unicol TV Stand (Stand Supplied Separatley)</t>
  </si>
  <si>
    <t>2712-01</t>
  </si>
  <si>
    <t>Standard Phone Handset</t>
  </si>
  <si>
    <t>TV Stand (Unicol K)</t>
  </si>
  <si>
    <t>EI275</t>
  </si>
  <si>
    <t>Wi-Fi RDK</t>
  </si>
  <si>
    <t>FCAST1</t>
  </si>
  <si>
    <t>Exhibition sales forecast</t>
  </si>
  <si>
    <t>EXINC</t>
  </si>
  <si>
    <t>Exhibition - Miscellaneous Income</t>
  </si>
  <si>
    <t>REQSER1</t>
  </si>
  <si>
    <t>Exhibition Cleaning</t>
  </si>
  <si>
    <t>REQSER4</t>
  </si>
  <si>
    <t>Exhibition Mark Out</t>
  </si>
  <si>
    <t>REQSER3</t>
  </si>
  <si>
    <t>Exhibition Security and Stewarding</t>
  </si>
  <si>
    <t>REQSER2</t>
  </si>
  <si>
    <t>Waste Removal</t>
  </si>
  <si>
    <t>Contract Cleaning</t>
  </si>
  <si>
    <t>Crowd Control Barriers</t>
  </si>
  <si>
    <t>Disabled Lift - Pav 1 &amp; 2</t>
  </si>
  <si>
    <t>Intelligenece</t>
  </si>
  <si>
    <t>Maintenance</t>
  </si>
  <si>
    <t>Markout</t>
  </si>
  <si>
    <t>Melville Late Night Cover</t>
  </si>
  <si>
    <t>Parking Passes</t>
  </si>
  <si>
    <t>Production-General</t>
  </si>
  <si>
    <t>Ramps - Organisers Offices 1 &amp; 5</t>
  </si>
  <si>
    <t>Signage</t>
  </si>
  <si>
    <t>Tensator Barriers</t>
  </si>
  <si>
    <t>Turnstiles</t>
  </si>
  <si>
    <t>Visitor Management</t>
  </si>
  <si>
    <t>Waste Disposal</t>
  </si>
  <si>
    <t>4077788</t>
  </si>
  <si>
    <t>F2U Roast Chicken Salad Sandwich</t>
  </si>
  <si>
    <t>5021077</t>
  </si>
  <si>
    <t>F2U Sandwich BLT, on Granary Bread</t>
  </si>
  <si>
    <t>5006399</t>
  </si>
  <si>
    <t>F2U Sandwich Roast Chicken Salad on Granary Bread</t>
  </si>
  <si>
    <t>503284</t>
  </si>
  <si>
    <t>F2U Sandwich Tuna &amp; Sweetcorn on Oatmeal Bread</t>
  </si>
  <si>
    <t>431376</t>
  </si>
  <si>
    <t>Grab &amp; go: [v] Sandwich - Mature cheddar ploughmans on granary</t>
  </si>
  <si>
    <t>518473</t>
  </si>
  <si>
    <t>519081</t>
  </si>
  <si>
    <t>Grab &amp; go: sandwich farmouse ham hock &amp; chunky egg</t>
  </si>
  <si>
    <t>519204</t>
  </si>
  <si>
    <t>HAM</t>
  </si>
  <si>
    <t>5041161</t>
  </si>
  <si>
    <t>504115</t>
  </si>
  <si>
    <t>519203</t>
  </si>
  <si>
    <t>3410739</t>
  </si>
  <si>
    <t>500638</t>
  </si>
  <si>
    <t>3323393</t>
  </si>
  <si>
    <t>6094133</t>
  </si>
  <si>
    <t>Grab &amp; go: Wrap - Chunky egg roll (gluten free)</t>
  </si>
  <si>
    <t>6484893</t>
  </si>
  <si>
    <t>Grab &amp; go: Wrap, falafel and yoghurt in white tortilla</t>
  </si>
  <si>
    <t>3234431</t>
  </si>
  <si>
    <t>3713198</t>
  </si>
  <si>
    <t>F2U Latex Powder free Gloves (M)</t>
  </si>
  <si>
    <t>3722212</t>
  </si>
  <si>
    <t>F2U Latex Powder free Gloves (L)</t>
  </si>
  <si>
    <t>3713199</t>
  </si>
  <si>
    <t>F2U Latex Powder free Gloves (S)</t>
  </si>
  <si>
    <t>F2U Complete Package 5 (contains all items in packages 1-4)</t>
  </si>
  <si>
    <t>F2U Hygiene Package 1 (Alcohol handgel, 1 boxes of powder free latex gloves)</t>
  </si>
  <si>
    <t>F2U Hygiene Package 2 (sanitiser spray and 1 blue hygiene roll)</t>
  </si>
  <si>
    <t>F2U Hygiene Package 3 (Portable handwash basin, liquid soap and 1 blue roll)</t>
  </si>
  <si>
    <t>F2U Hygiene Package 4 (1 calibrated temperature probe, 70 antibacterial probe wipes)</t>
  </si>
  <si>
    <t>F2U Breakfast Package</t>
  </si>
  <si>
    <t>F2U Feed the Troops Package</t>
  </si>
  <si>
    <t>PACK2</t>
  </si>
  <si>
    <t>Bespoke Exhibition Pacckage</t>
  </si>
  <si>
    <t>EP2</t>
  </si>
  <si>
    <t>Exhibitor Savings Pack</t>
  </si>
  <si>
    <t>PACK1</t>
  </si>
  <si>
    <t>Organiser Benefits Pack</t>
  </si>
  <si>
    <t>OP</t>
  </si>
  <si>
    <t>Potential Opportunity</t>
  </si>
  <si>
    <t>RI</t>
  </si>
  <si>
    <t>Risk Element</t>
  </si>
  <si>
    <t>ARENA STATISTICS</t>
  </si>
  <si>
    <t>ADULT</t>
  </si>
  <si>
    <t>Adult In Advance</t>
  </si>
  <si>
    <t>Attendance</t>
  </si>
  <si>
    <t>CONCESS</t>
  </si>
  <si>
    <t>Concessions In Advance</t>
  </si>
  <si>
    <t>FOC</t>
  </si>
  <si>
    <t>Free of Charge</t>
  </si>
  <si>
    <t>Attendance - comps</t>
  </si>
  <si>
    <t>CATINC</t>
  </si>
  <si>
    <t>Catering Forecast</t>
  </si>
  <si>
    <t>DAILYATT</t>
  </si>
  <si>
    <t>Daily Attendance Day 1</t>
  </si>
  <si>
    <t>DAILYATT10</t>
  </si>
  <si>
    <t>Daily Attendance Day 10</t>
  </si>
  <si>
    <t>DAILYATT11</t>
  </si>
  <si>
    <t>Daily Attendance Day 11</t>
  </si>
  <si>
    <t>DAILYATT12</t>
  </si>
  <si>
    <t>Daily Attendance Day 12</t>
  </si>
  <si>
    <t>DAILYATT13</t>
  </si>
  <si>
    <t>Daily Attendance Day 13</t>
  </si>
  <si>
    <t>DAILYATT14</t>
  </si>
  <si>
    <t>Daily Attendance Day 14</t>
  </si>
  <si>
    <t>DAILYATT15</t>
  </si>
  <si>
    <t>Daily Attendance Day 15</t>
  </si>
  <si>
    <t>DAILYATT16</t>
  </si>
  <si>
    <t>Daily Attendance Day 16</t>
  </si>
  <si>
    <t>DAILYATT17</t>
  </si>
  <si>
    <t>Daily Attendance Day 17</t>
  </si>
  <si>
    <t>DAILYATT18</t>
  </si>
  <si>
    <t>Daily Attendance Day 18</t>
  </si>
  <si>
    <t>DAILYATT2</t>
  </si>
  <si>
    <t>Daily Attendance Day 2</t>
  </si>
  <si>
    <t>DAILYATT3</t>
  </si>
  <si>
    <t>Daily Attendance Day 3</t>
  </si>
  <si>
    <t>DAILYATT4</t>
  </si>
  <si>
    <t>Daily Attendance Day 4</t>
  </si>
  <si>
    <t>DAILYATT5</t>
  </si>
  <si>
    <t>Daily Attendance Day 5</t>
  </si>
  <si>
    <t>DAILYATT6</t>
  </si>
  <si>
    <t>Daily Attendance Day 6</t>
  </si>
  <si>
    <t>DAILYATT7</t>
  </si>
  <si>
    <t>Daily Attendance Day 7</t>
  </si>
  <si>
    <t>DAILYATT8</t>
  </si>
  <si>
    <t>Daily Attendance Day 8</t>
  </si>
  <si>
    <t>DAILYATT9</t>
  </si>
  <si>
    <t>Daily Attendance Day 9</t>
  </si>
  <si>
    <t>EXHPERS</t>
  </si>
  <si>
    <t>Exhibiting Personnel</t>
  </si>
  <si>
    <t>EXHIBTOT</t>
  </si>
  <si>
    <t>Exhibitor Total</t>
  </si>
  <si>
    <t>EXHIBOS</t>
  </si>
  <si>
    <t>Exhibitors Overseas</t>
  </si>
  <si>
    <t>EXHIBITOR</t>
  </si>
  <si>
    <t>Exhibitors UK</t>
  </si>
  <si>
    <t>EXCOMP</t>
  </si>
  <si>
    <t>Number of Exhibiting Companies</t>
  </si>
  <si>
    <t>STANDS</t>
  </si>
  <si>
    <t>Number of Stands</t>
  </si>
  <si>
    <t>OTHATT</t>
  </si>
  <si>
    <t>Other Attendance</t>
  </si>
  <si>
    <t>VISITOROS</t>
  </si>
  <si>
    <t>Overseas Visitors</t>
  </si>
  <si>
    <t>VISUK</t>
  </si>
  <si>
    <t>Visitors UK</t>
  </si>
  <si>
    <t>3202557</t>
  </si>
  <si>
    <t>F2U Picnic Bag x 5</t>
  </si>
  <si>
    <t>VAT 15%</t>
  </si>
  <si>
    <t>NEC Supply of Services Terms &amp; Conditions</t>
  </si>
  <si>
    <t>THE CUSTOMER'S ATTENTION IS PARTICULARLY DRAWN TO THE PROVISIONS OF clause 8</t>
  </si>
  <si>
    <r>
      <rPr>
        <b/>
        <sz val="10"/>
        <color theme="1"/>
        <rFont val="Calibri"/>
        <family val="2"/>
        <scheme val="minor"/>
      </rPr>
      <t xml:space="preserve">1. INTERPRETATION 
1.1 Definitions: 
</t>
    </r>
    <r>
      <rPr>
        <sz val="10"/>
        <color theme="1"/>
        <rFont val="Calibri"/>
        <family val="2"/>
        <scheme val="minor"/>
      </rPr>
      <t xml:space="preserve">Business Day: a day other than a Saturday, Sunday or public holiday in England when banks in London are open for business. Charges: the charges payable by the Customer for the supply of the Services in accordance with clause 6 and based on NEC’s charges at the time of the Order Confirmation and any charges payable for Specific Services. Conditions: these terms and conditions are amended from time to time in accordance with clause 11.5. Contract: the contract between NEC and the Customer for the supply of Services in accordance with these Conditions. Customer: the person or firm who purchases Services from NEC. Customer Stand: the stand or suite of the Customer at which the Services will be provided.  Deliverables: the deliverables set out in the Order produced by NEC for the Customer. Delivery: the transfer of physical possession of the Equipment to the Customer at the Customer. Equipment: the items of equipment to be hired to the Customer as detailed in the Order, all substitutions, replacements or renewals of such equipment and all related accessories, manuals and instructions provided for it. Hire Period: the period of hire as set out in the Order. Intellectual Property Rights: patents, rights to inventions, copyright and related rights, trade marks, business names and domain names, rights in get-up, goodwill and the right to sue for passing off, rights in designs, database rights, rights to use, and protect the confidentiality of, confidential information (including know-how), and all other intellectual property rights, in each case whether registered or unregistered and including all applications and rights to apply for and be granted, renewals or extensions of, and rights to claim priority from, such rights and all similar or equivalent rights or forms of protection which subsist or will subsist now or in the future in any part of the world. NEC: The National Exhibition Centre Limited, registered in England and Wales with company number 979395. Order: the Customer's order for Services as set out in the Customer's completed Order Form supplied to NEC via email or telephone, or overleaf, as the case may be. The Customer’s Order must be by way of completion of NEC Product and Services Order Form produced by NEC to the Customer and as updated by NEC from time to time. Order Confirmation: NEC’s written confirmation of the Order. Order Form: NEC’s standard order form titled ‘Products and Services Order Form’. Services: the services, including the Deliverables, to be supplied by NEC to the Customer, as set out in the Order Confirmation. 
1.2 Interpretation: 
(a) A reference to a statute or statutory provision is a reference to it as amended or re-enacted. A reference to a statute or statutory provision includes any subordinate legislation made under that statute or statutory provision, as amended or re-enacted. 
(b) Any phrase introduced by the terms including, include, in particular or any similar expression, shall be construed as illustrative and shall not limit the sense of the words preceding those terms. 
(c) A reference to writing or written includes email.  </t>
    </r>
  </si>
  <si>
    <r>
      <rPr>
        <b/>
        <sz val="10"/>
        <color theme="1"/>
        <rFont val="Calibri"/>
        <family val="2"/>
        <scheme val="minor"/>
      </rPr>
      <t xml:space="preserve">2. BASIS OF CONTRACT 
</t>
    </r>
    <r>
      <rPr>
        <sz val="10"/>
        <color theme="1"/>
        <rFont val="Calibri"/>
        <family val="2"/>
        <scheme val="minor"/>
      </rPr>
      <t xml:space="preserve">2.1 The Order constitutes an offer by the Customer to purchase Services in accordance with these Conditions, which the NEC is free to accept or decline at its absolute discretion.  
2.2 The Order shall only be deemed to be accepted when NEC issues an Order Confirmation at which point and on which date the Contract shall come into existence (Commencement Date).  
2.3 Any samples, drawings, descriptive matter or advertising issued by NEC, and any descriptions or illustrations contained in NEC's catalogues or brochures, are issued or published for the sole purpose of giving an approximate idea of the Services described in them. They shall not form part of the Contract or have any contractual force.  
2.4 These Conditions apply to the Contract to the exclusion of any other terms that the Customer seeks to impose or incorporate, or which are implied by trade, custom, practice or course of dealing. 
2.5 Any quotation given by NEC shall not constitute an offer and is only valid for a period of 2 Business Days from its date of issue. </t>
    </r>
  </si>
  <si>
    <r>
      <rPr>
        <b/>
        <sz val="10"/>
        <color theme="1"/>
        <rFont val="Calibri"/>
        <family val="2"/>
        <scheme val="minor"/>
      </rPr>
      <t xml:space="preserve">3. SUPPLY OF SERVICES 
</t>
    </r>
    <r>
      <rPr>
        <sz val="10"/>
        <color theme="1"/>
        <rFont val="Calibri"/>
        <family val="2"/>
        <scheme val="minor"/>
      </rPr>
      <t xml:space="preserve">3.2 NEC shall use all reasonable endeavours to meet any performance dates specified in the Order Confirmation, but any such dates shall be estimates only and time shall not be of the essence for performance of the Services.
3.3 NEC shall have the right to make any changes to the Services which are necessary to comply with any applicable law or safety requirement, or which do not materially affect the nature or quality of the Services, and NEC shall notify the Customer in any such event.
3.4 NEC warrants to the Customer that the Services will be provided using reasonable care and skill.  </t>
    </r>
  </si>
  <si>
    <r>
      <rPr>
        <b/>
        <sz val="10"/>
        <color theme="1"/>
        <rFont val="Calibri"/>
        <family val="2"/>
        <scheme val="minor"/>
      </rPr>
      <t xml:space="preserve">4. ADDITIONAL TERMS APPLICABLE TO THE HIRE OF EQUIPMENT 
</t>
    </r>
    <r>
      <rPr>
        <sz val="10"/>
        <color theme="1"/>
        <rFont val="Calibri"/>
        <family val="2"/>
        <scheme val="minor"/>
      </rPr>
      <t xml:space="preserve">4.1 NEC shall hire the Equipment to the Customer for use at the Customer Stand during the Hire Period subject to the terms and conditions of the Contract. 
4.2 Delivery 
(a) Delivery of the Equipment shall be made by or on behalf of NEC. NEC shall use all reasonable endeavours to effect Delivery by the date and time agreed between the parties. Risk shall transfer in accordance with clause 4.3 of the Contract. 
(b) The Customer shall procure that a duly authorised representative of the Customer shall be present at the Delivery of the Equipment. Acceptance of Delivery by such representative shall constitute conclusive evidence that the Customer has examined the Equipment and has found it to be in good condition, complete and fit in every way for the purpose for which it is intended. If required NEC, the Customer's duly authorised representative shall sign a receipt confirming such acceptance.
4.3 Title and Risk 
(a) The Equipment shall at all times remain the property of NEC, and the Customer shall have no right, title or interest in or to the Equipment (save the right to possession and use of the Equipment subject to the terms and conditions of the Contract).  
(b) The risk of loss, theft, damage or destruction of the Equipment shall pass to the Customer on Delivery. The Equipment shall remain at the sole risk of the Customer during the Hire Period and any further term during which the Equipment is in the possession, custody or control of the Customer until such time as the Equipment is collected by NEC.  
(c) The Customer shall give immediate written notice to NEC in the event of any loss, accident or damage to the Equipment arising out of or in connection with the Customer's possession or use of the Equipment and indemnify NEC in respect of any loss of or damage to the Equipment. </t>
    </r>
  </si>
  <si>
    <r>
      <rPr>
        <b/>
        <sz val="10"/>
        <color theme="1"/>
        <rFont val="Calibri"/>
        <family val="2"/>
        <scheme val="minor"/>
      </rPr>
      <t xml:space="preserve">5. CUSTOMER'S OBLIGATIONS  
</t>
    </r>
    <r>
      <rPr>
        <sz val="10"/>
        <color theme="1"/>
        <rFont val="Calibri"/>
        <family val="2"/>
        <scheme val="minor"/>
      </rPr>
      <t xml:space="preserve">5.1 The Customer shall: 
(a) ensure that the Order is complete and accurate; 
(b) co-operate with NEC in all matters relating to the Services; 
(c) provide NEC, its employees, agents, consultants and subcontractors, with access to the Customer Stand and other facilities as reasonably required by NEC; 
(d) provide NEC with such information and materials as NEC may reasonably require in order to supply the Services, and ensure that such information is accurate in all material respects;  
(e) prepare the Customer Stand for the supply of the Services; 
(f) obtain and maintain all necessary licences, permissions and consents which may be required before the date on which the Services are to start; 
(g) comply with any additional obligations as set out in the Order; 
(h) ensure that the Equipment is kept and operated in a suitable environment, used only for the purposes for which it was designed, and operated in a proper manner by trained competent staff in accordance with any operating instructions; 
(i) take such steps (including compliance with all safety and usage instructions provided by NEC) as may be necessary to ensure that the Equipment is at all times safe and without risk to health when it is being used; 
(j) make no alteration to the Equipment; 
(k) not move or attempt to move any part of the Equipment to any other location without NEC's prior written consent; and 
(l) allow NEC or its representatives access to the Customer Stand for the purpose of removing the Equipment at the end of the Hire Period or earlier where the Customer requests earlier collection or on earlier termination of the Contract.
5.2 If NEC's performance of any of its obligations under the Contract is prevented or delayed by any act or omission by the Customer or failure by the Customer to perform any relevant obligation (Customer Default): 
(a) NEC shall without limiting its other rights or remedies have the right to suspend performance of the Services until the Customer remedies the Customer Default, and to rely on the Customer Default to relieve it from the performance of any of its obligations to the extent the Customer Default prevents or delays NEC's performance of any of its obligations; 
(b) NEC shall not be liable for any costs or losses sustained or incurred by the Customer arising directly or indirectly from the NEC's failure or delay to perform any of its obligations as set out in this clause 5.2; and  
(c) the Customer shall reimburse NEC on written demand for any costs or losses sustained or incurred by NEC arising directly or indirectly from the Customer Default. 
5.3 The Customer acknowledges that NEC shall not be responsible for any loss of or damage to Equipment arising out of or in connection with any negligence, misuse, mishandling of the Equipment or otherwise caused by the Customer or its officers, employees, agents and contractors, and the Customer undertakes to indemnify NEC on demand against the same, and against all losses, liabilities, claims, damages, costs or expenses of whatever nature otherwise arising out of or in connection with any failure by the Customer to comply with the terms of the Contract. </t>
    </r>
  </si>
  <si>
    <r>
      <rPr>
        <b/>
        <sz val="10"/>
        <color theme="1"/>
        <rFont val="Calibri"/>
        <family val="2"/>
        <scheme val="minor"/>
      </rPr>
      <t xml:space="preserve">6. CHARGES AND PAYMENT 
</t>
    </r>
    <r>
      <rPr>
        <sz val="10"/>
        <color theme="1"/>
        <rFont val="Calibri"/>
        <family val="2"/>
        <scheme val="minor"/>
      </rPr>
      <t xml:space="preserve">6.1 The Charges for the Services shall be as detailed in the NEC Product and Services Order Form which is in force as at the date of the Order Confirmation. In the event that prices are increased between the date of the Order and the date of issue of an Order Confirmation, NEC will notify the Customer of any price increase prior to confirming the Order.
6.2 The Charges shall become due for payment by the Customer immediately on the date of the Order Confirmation. NEC shall supply the Customer with an invoice for the Charges at the same time as issuing the Order Confirmation to the Customer. Where the Customer has provided bank or credit card details with the Order, the Customer authorises NEC to take payment using the payment details supplied by the Customer immediately upon confirming the Order. 
6.3 All amounts payable by the Customer under the Contract are exclusive of amounts in respect of value added tax chargeable for the time being (VAT). Where any taxable supply for VAT purposes is made under the Contract by NEC to the Customer, the Customer shall, on receipt of a valid VAT invoice from NEC, pay to NEC such additional amounts in respect of VAT as are chargeable on the supply of the Services at the same time as payment is due for the supply of the Services. 
6.4 If the Customer fails to make any payment due to NEC under the Contract by the due date for payment, then the Customer shall pay interest on the overdue amount at the rate of 4% per cent per annum above the National Westminster Bank's base rate from time to time. Such interest shall accrue on a daily basis from the due date until actual payment of the overdue amount, whether before or after judgment. The Customer shall pay the interest together with the overdue amount. 
6.5 The Customer shall pay all amounts due under the Contract in full without any set-off, counterclaim, deduction or withholding (except for any deduction or withholding required by law). NEC may at any time, without limiting its other rights or remedies, set off any amount owing to it by the Customer against any amount payable by NEC to the Customer. </t>
    </r>
  </si>
  <si>
    <r>
      <rPr>
        <b/>
        <sz val="10"/>
        <color theme="1"/>
        <rFont val="Calibri"/>
        <family val="2"/>
        <scheme val="minor"/>
      </rPr>
      <t xml:space="preserve">7. INTELLECTUAL PROPERTY RIGHTS  
</t>
    </r>
    <r>
      <rPr>
        <sz val="10"/>
        <color theme="1"/>
        <rFont val="Calibri"/>
        <family val="2"/>
        <scheme val="minor"/>
      </rPr>
      <t xml:space="preserve">7.1 All Intellectual Property Rights in or arising out of or in connection with the Services shall be owned by NEC. 
7.2 The Customer acknowledges that, in respect of any third party Intellectual Property Rights, the Customer's use of any such Intellectual Property Rights is conditional on NEC obtaining a written licence from the relevant licensor on such terms as will entitle NEC to license such rights to the Customer.  </t>
    </r>
  </si>
  <si>
    <r>
      <rPr>
        <b/>
        <sz val="10"/>
        <color theme="1"/>
        <rFont val="Calibri"/>
        <family val="2"/>
        <scheme val="minor"/>
      </rPr>
      <t xml:space="preserve">8. LIMITATION OF LIABILITY: THE CUSTOMER'S ATTENTION IS PARTICULARLY DRAWN TO THIS CLAUSE 
</t>
    </r>
    <r>
      <rPr>
        <sz val="10"/>
        <color theme="1"/>
        <rFont val="Calibri"/>
        <family val="2"/>
        <scheme val="minor"/>
      </rPr>
      <t xml:space="preserve">8.1 Nothing in the Contract shall limit or exclude NEC's liability for: 
(a) death or personal injury caused by its negligence, or the negligence of its employees, agents or subcontractors; 
(b) fraud or fraudulent misrepresentation; or 
(c) breach of the terms implied by section 2 of the Supply of Goods and Services Act 1982 (title and quiet possession) or any other liability which cannot be limited or excluded by applicable law. 
8.2 Subject to clause 8.1, NEC shall not be liable to the Customer, whether in contract, tort (including negligence), for breach of statutory duty, or otherwise, arising under or in connection with the Contract for: 
(a) loss of profits; 
(b) loss of sales or business; 
(c) loss of agreements or contracts; 
(d) loss of anticipated savings; 
(e) loss of use or corruption of software, data or information; 
(f) loss of damage to goodwill; and 
(g) any indirect or consequential loss. 
8.3 Subject to clause 8.1, NEC's total liability to the Customer, whether in contract, tort (including negligence), breach of statutory duty, or otherwise, arising under or in connection with the Contract shall be limited to 125% of the total Charges paid under the Contract. 
8.4 The terms implied by sections 3 to 5 of the Supply of Goods and Services Act 1982 are, to the fullest extent permitted by law, excluded from the Contract.  
8.5 This clause 8 shall survive termination of the Contract. </t>
    </r>
  </si>
  <si>
    <r>
      <rPr>
        <b/>
        <sz val="10"/>
        <color theme="1"/>
        <rFont val="Calibri"/>
        <family val="2"/>
        <scheme val="minor"/>
      </rPr>
      <t xml:space="preserve">9. TERMINATION
</t>
    </r>
    <r>
      <rPr>
        <sz val="10"/>
        <color theme="1"/>
        <rFont val="Calibri"/>
        <family val="2"/>
        <scheme val="minor"/>
      </rPr>
      <t>9.1 Without limiting its other rights or remedies, either party may terminate the Contract with immediate effect by giving written notice to the other party if: 
(a) the other party commits a material breach of any term of the Contract and (if such a breach is remediable) fails to remedy that breach within 48 hours of that party being notified in writing to do so; 
(b) the other party takes any step or action in connection with its entering administration, provisional liquidation or any composition or arrangement with its creditors (other than in relation to a solvent restructuring), being wound up (whether voluntarily or by order of the court, unless for the purpose of a solvent restructuring), having a receiver appointed to any of its assets or ceasing to carry on business; 
(c) the other party suspends, or threatens to suspend, or ceases or threatens to cease to carry on all or a substantial part of its business; or 
(d) the other party's financial position deteriorates to such an extent that in the terminating party's opinion the other party's capability to adequately fulfil its obligations under the Contract has been placed in jeopardy. 
9.2 Without limiting its other rights or remedies, NEC may terminate the Contract with immediate effect by giving written notice to the Customer if the Customer fails to pay any amount due under the Contract on the due date for payment and remains in default not less than seven (7) days after being notified to make such payment.  
9.3 Without limiting its other rights or remedies, NEC may suspend provision of the Services under the Contract or any other contract between the Customer and NEC if the Customer becomes subject to any of the events listed in clause 9.1(b) to clause 9.1(d) or NEC reasonably believes that the Customer is about to become subject to any of them, or if the Customer fails to pay any amount due under this Contract on the due date for payment.</t>
    </r>
    <r>
      <rPr>
        <b/>
        <sz val="10"/>
        <color theme="1"/>
        <rFont val="Calibri"/>
        <family val="2"/>
        <scheme val="minor"/>
      </rPr>
      <t xml:space="preserve"> </t>
    </r>
  </si>
  <si>
    <r>
      <rPr>
        <b/>
        <sz val="10"/>
        <color theme="1"/>
        <rFont val="Calibri"/>
        <family val="2"/>
        <scheme val="minor"/>
      </rPr>
      <t xml:space="preserve">10. CONSEQUENCES OF TERMINATION 
</t>
    </r>
    <r>
      <rPr>
        <sz val="10"/>
        <color theme="1"/>
        <rFont val="Calibri"/>
        <family val="2"/>
        <scheme val="minor"/>
      </rPr>
      <t xml:space="preserve">On termination of the Contract for any reason:  
(a) the Customer shall immediately pay to NEC all of NEC's outstanding unpaid invoices and interest and, in respect of Services supplied but for which no invoice has been submitted, NEC shall submit an invoice, which shall be payable by the Customer immediately on receipt;  
(b) the Customer shall return any Deliverables which have not been fully paid for. If the Customer fails to do so, then NEC may enter the Customer's premises and take possession of them. Until they have been returned, the Customer shall be solely responsible for their safe keeping and will not use them for any purpose not connected with this Contract; 
(c) NEC's consent to the Customer's possession of the Equipment shall terminate and NEC may, by its authorised representatives, retake possession of the Equipment and for this purpose may enter the Customer Stand or any premises at which the Equipment is located; 
(d) the accrued rights, remedies, obligations and liabilities of the parties as at expiry or termination shall be unaffected, including the right to claim damages in respect of any breach of the Contract which existed at or before the date of termination or expiry; and 
(e) clauses which expressly or by implication survive termination shall continue in full force and effect. </t>
    </r>
  </si>
  <si>
    <r>
      <rPr>
        <b/>
        <sz val="10"/>
        <color theme="1"/>
        <rFont val="Calibri"/>
        <family val="2"/>
        <scheme val="minor"/>
      </rPr>
      <t xml:space="preserve">11. GENERAL </t>
    </r>
    <r>
      <rPr>
        <sz val="10"/>
        <color theme="1"/>
        <rFont val="Calibri"/>
        <family val="2"/>
        <scheme val="minor"/>
      </rPr>
      <t xml:space="preserve">
11.1 Force majeure.
 Neither party shall be in breach of this Contract nor liable for delay in performing, or failure to perform, any of its obligations under this Contract if such delay or failure result from events, circumstances or causes beyond its reasonable control. 
11.2 Assignment and other dealings. 
(a) NEC may at any time assign, transfer, mortgage, charge, subcontract or deal in any other manner with all or any of its rights under the Contract and may subcontract or delegate in any manner any or all of its obligations under the Contract to any third party or agent. 
(b) The Customer shall not, without the prior written consent of NEC, assign, transfer, mortgage, charge, subcontract, declare a trust over or deal in any other manner with any or all of its rights or obligations under the Contract.
11.3 Confidentiality. 
(a) Each party undertakes that it shall not at any time during the Contract, and for a period of two years after termination of the Contract, disclose to any person any confidential information concerning the business, affairs, customers, clients or suppliers of the other party, except as permitted by clause 11.3(b). 
(b) Each party may disclose the other party's confidential information: 
(i) to its employees, officers, representatives, subcontractors or advisers who need to know such information for the purposes of carrying out the party's obligations under the Contract. Each party shall ensure that its employees, officers, representatives, subcontractors or advisers to whom it discloses the other party's confidential information comply with this clause 11.3; and 
(ii) as may be required by law, a court of competent jurisdiction or any governmental or regulatory authority. 
(c) Neither party shall use the other party's confidential information for any purpose other than to perform its obligations under the Contract. 
11.4 Entire agreement.  
(a) The Contract constitutes the entire agreement between the parties and supersedes and extinguishes all previous agreements, promises, assurances, warranties, representations and understandings between them, whether written or oral, relating to its subject matter. 
(b) Each party agrees that it shall have no remedies in respect of any statement, representation, assurance or warranty (whether made innocently or negligently) that is not set out in the Contract. Each party agrees that it shall have no claim for innocent or negligent misrepresentation or negligent misstatement based on any statement in the Contract. 
11.5 Variation.
No variation of the Contract shall be effective unless it is in writing and signed by the parties (or their authorised representatives). 
11.6 Waiver.
A waiver of any right or remedy is only effective if given in writing and shall not be deemed a waiver of any subsequent breach or default. A delay or failure to exercise, or the single or partial exercise of, any right or remedy shall not: 
(a) waive that or any other right or remedy; or 
(b) prevent or restrict the further exercise of that or any other right or remedy. 
11.7 Severance.
If any provision or part-provision of the Contract is or becomes invalid, illegal or unenforceable, it shall be deemed modified to the minimum extent necessary to make it valid, legal and enforceable. If such modification is not possible, the relevant provision or part-provision shall be deemed deleted. Any modification to or deletion of a provision or part-provision under this clause shall not affect the validity and enforceability of the rest of the Contract. 
11.8 Notices. 
(a) Any notice or other communication given to a party under or in connection with the Contract shall be in writing, addressed to that party at its registered office or such other address as that party may have specified to the other party in writing in accordance with this clause, and shall be delivered personally, or sent by pre-paid first class post or other next working day delivery service or commercial courier. 
(b) A notice or other communication shall be deemed to have been received: if delivered personally, when left at the address referred to in clause 11.8(a); if sent by pre-paid first class post or other next working day delivery service, at 9.00 am on the second Business Day after posting or if delivered by commercial courier, on the date and at the time that the courier's delivery receipt is signed. 
(c) The provisions of this clause shall not apply to the service of any proceedings or other documents in any legal action. 
11.9 Third parties.
No one other than a party to the Contract shall have any right to enforce any of its terms. 
11.10 Governing law.
The Contract, and any dispute or claim (including non-contractual disputes or claims) arising out of or in connection with it or its subject matter or formation shall be governed by, and construed in accordance with the law of England and Wales. 
11.11 Jurisdiction.
Each party irrevocably agrees that the courts of England and Wales shall have exclusive jurisdiction to settle any dispute or claim (including non-contractual disputes or claims) arising out of or in connection with the Contract or its subject matter or formation. </t>
    </r>
  </si>
  <si>
    <r>
      <rPr>
        <b/>
        <u/>
        <sz val="10"/>
        <color theme="1"/>
        <rFont val="Calibri"/>
        <family val="2"/>
        <scheme val="minor"/>
      </rPr>
      <t xml:space="preserve">ADDITIONAL TERMS APPLICABLE TO SPECIFIC SERVICES </t>
    </r>
    <r>
      <rPr>
        <sz val="10"/>
        <color theme="1"/>
        <rFont val="Calibri"/>
        <family val="2"/>
        <scheme val="minor"/>
      </rPr>
      <t xml:space="preserve">
</t>
    </r>
    <r>
      <rPr>
        <b/>
        <sz val="10"/>
        <color theme="1"/>
        <rFont val="Calibri"/>
        <family val="2"/>
        <scheme val="minor"/>
      </rPr>
      <t xml:space="preserve">1. BUILDING AND AERIAL SERVICES: </t>
    </r>
    <r>
      <rPr>
        <sz val="10"/>
        <color theme="1"/>
        <rFont val="Calibri"/>
        <family val="2"/>
        <scheme val="minor"/>
      </rPr>
      <t xml:space="preserve">
1.1   All floor fixings are of bolt type approved by NEC which allows for the supply of the bolt, fixing with plant in position and restoration of the floor at the end of the Event only. It is the responsibility of the Customer to carry appropriate tools to remove all bolts at the end of the Event. Any damage to the floor other than the original bolt hole will incur an additional charge to make the floor good. The floor fixing is not suitable for up thrust or pull out loads without provision of an appropriate anchor block. Standard fixings allow for bolts up to 75mm above floor for 8 and 10mm diameter and up to 150mm above floor, for all others. Longer bolts will incur further charges. Any bolt size or diameter that is not on the Order Form will have to be requested, and will be subject to NEC’s written approval. 
1.2  Floor pockets approved by NEC allow for cutting out of the pocket, concreting in of the required item, removal and restoration of the floor at the end of the Event. 
1.3  Floor chases approved by NEC allow for cutting out of the chase for installation and burial of Customer’s cable or pipe, which is screened with a lightweight cover for the open period of the Event which is removed at the end of the Event and the floor is restored. 
1.4  Entry to Service Duct allows for cutting hole in the concrete wall of service duct to be made for installation of the Customer’s pipe or cable and removal and restoration of duct at the end of the Event. This Service is only permitted for duct crossing where chases are employed. 
1.5  Painting of stand areas allows for painting of exhibition stand with one coat of approved black floor paint. Where paint other than black is used the Customer must allow for repainting of the floor black at the end of Event. All floor paints will be finished to a solid condition and no extra coats will be applied. A minimum of 12 hours painting and drying time is required with a minimum of 24 hours- notice of the commencement of the build as all floor paints should be complete before the end of build. NEC shall arrange for all painting at the Customer’s cost.
1.6 The Television and Radio Aerials service allows for the installation, maintenance and removal of an aerial cable which terminates in a standard plug and a single connection on the stand. These items are supplied as single outputs only. Distribution on stands to be our/the Customer’s nominated contractor when required. 
</t>
    </r>
    <r>
      <rPr>
        <b/>
        <sz val="10"/>
        <color theme="1"/>
        <rFont val="Calibri"/>
        <family val="2"/>
        <scheme val="minor"/>
      </rPr>
      <t xml:space="preserve">
2.  EVENT IT 
</t>
    </r>
    <r>
      <rPr>
        <sz val="10"/>
        <color theme="1"/>
        <rFont val="Calibri"/>
        <family val="2"/>
        <scheme val="minor"/>
      </rPr>
      <t xml:space="preserve">For the purposes of the provision of Event IT Services the Customer agrees and acknowledges that: 
2.1 All call charges incurred by the Customer will be passed on in full to the Customer and shall be payable within 14 days of demand.  
2.2 NEC will provide information to the Customer concerning the network settings required within Microsoft Windows. 
2.3 No other services will be permitted to be attached to services provided without the written approval of NEC. Only BABT approved apparatus can be connected directly to telecommunications circuits. 
</t>
    </r>
    <r>
      <rPr>
        <b/>
        <sz val="10"/>
        <color theme="1"/>
        <rFont val="Calibri"/>
        <family val="2"/>
        <scheme val="minor"/>
      </rPr>
      <t xml:space="preserve">
3.  PIPEWORK/MECHANICAL MAINS 
</t>
    </r>
    <r>
      <rPr>
        <sz val="10"/>
        <color theme="1"/>
        <rFont val="Calibri"/>
        <family val="2"/>
        <scheme val="minor"/>
      </rPr>
      <t xml:space="preserve">3.1 Pipework mains services include the installation, maintenance and removal of a supply pipe (and drain for water and waste), which terminates in a stopcock and one connection to the Equipment requiring the Service at a position on the stand as indicated on the Customer's dimensional drawing. The main is not metered and the price includes the cost of water, air or gas used. 
3.2   Additional connections off standard mains are only applicable at the price as set out on the Price List price where due consideration has been given to:   
i) Length of pipe work runs (normally 1m max); and 
ii) Safety of pipe work routing; and iii) Total capacity rating of standard main; and iv) Pressure drop limitation; and v) Waste systems generally limited to use on double units only. 
</t>
    </r>
    <r>
      <rPr>
        <b/>
        <sz val="10"/>
        <color theme="1"/>
        <rFont val="Calibri"/>
        <family val="2"/>
        <scheme val="minor"/>
      </rPr>
      <t xml:space="preserve">4.  CCTV CAMERAS TO STANDS </t>
    </r>
    <r>
      <rPr>
        <sz val="10"/>
        <color theme="1"/>
        <rFont val="Calibri"/>
        <family val="2"/>
        <scheme val="minor"/>
      </rPr>
      <t xml:space="preserve">
If the Order involves the provision of CCTV cameras (the “Camera(s)”) the following additional terms and conditions shall apply: 
4.1 In this clause 4 “Build Period” means the period during which the Exhibition is being built; “Break Period” means the period during which the Exhibition is being dismantled and “Open Period” means the period between the end of the Build Period and commencement of the Break Period. 
4.2 The Customer shall be required to submit a Service Location Plan (the “Plan”) which clearly shows the location on its stand where it wants the Camera(s) installed on or by the date specified by NEC. 
4.3 The Camera(s) will be installed as near as possible to the Camera locations marked on the Plan. During the Build Period, NEC shall agree with the Customer the specific location on its stand at which the Camera(s) will be installed. 
4.4  NEC do not guarantee that the Camera(s) installed will provide full coverage of the Customer’s stand or that they will record footage of all incidents that occur on the Customer’s stand, as many factors, including the location of banners or displays on the stand, can limit the coverage which the Camera(s) provide.  NEC will however show the Customer or an available representative at the stand at time of installation, the available field of view once the Camera(s) are installed.   
4.5  The Camera(s) will be operational from the time of installation until commencement of the Break Period unless otherwise agreed in writing in advance. 
4.6 The Customer acknowledges and agrees that NEC will not continuously monitor the CCTV footage recorded by the Camera(s) (the “Footage”).  
4.7 At times when the Exhibition is closed to both visitors and exhibitors during both the Build Period after installation and the Open Period, the Camera(s) will only record footage when they are activated by their motion detectors. 
4.8  NEC will store Footage for a maximum period of 31 days after which the Footage will be automatically deleted unless it is required to deal with an on-going investigation or subject access request under applicable data protection law. NEC reserves the right to delete the Footage after a shorter period where this is required for operational reasons.  
4.9  Both parties acknowledge and agree that for the purposes of applicable data protection law, NEC and the Customer are joint data controllers of any Footage.  
4.10 NEC will provide the Customer with notice(s) that state CCTV surveillance is taking place on its stand. The Customer agrees to position these notice(s) on its stand so it/they are clearly visible to individuals being recorded by the Cameras. Where these notice(s) are not clearly visible, NEC reserves the right to reposition them or to cease recording without liability to the Customer. 
4.11 Where a copy of Footage (“Copy”) is released to the Customer, the Customer shall become the sole data controller of that Copy and shall be responsible for ensuring that the Copy is used and stored in a manner that complies with applicable data protection law. 
4.12 Under applicable data protection law, NEC may be required to provide access/copies of the Footage to third parties including but not limited to the police or individuals recorded by the Camera(s). The Customer acknowledges and agrees that NEC may provide Footage to third parties in such instances without obtaining the Customer’s consent. 
4.13 Where the Customer receives a written or oral request to view Footage recorded on the Camera(s) on the Customer’s stand, the Customer will immediately notify NEC of this request and provide NEC with such information as it reasonable requires in respect of the request.  </t>
    </r>
  </si>
  <si>
    <r>
      <t xml:space="preserve">For most products, we offer a 30% discount on orders placed up until 14 full days before the start of the </t>
    </r>
    <r>
      <rPr>
        <i/>
        <sz val="14"/>
        <color theme="1"/>
        <rFont val="Calibri"/>
        <family val="2"/>
        <scheme val="minor"/>
      </rPr>
      <t>Licence Period*.</t>
    </r>
    <r>
      <rPr>
        <sz val="14"/>
        <color theme="1"/>
        <rFont val="Calibri"/>
        <family val="2"/>
        <scheme val="minor"/>
      </rPr>
      <t xml:space="preserve"> Products that are excluded from this will have only one cost displayed.</t>
    </r>
  </si>
  <si>
    <t>EXT</t>
  </si>
  <si>
    <t>External Space</t>
  </si>
  <si>
    <t>N12AB</t>
  </si>
  <si>
    <t>North Car Parks 1A/B &amp; 2</t>
  </si>
  <si>
    <t>Shuttle Bus Signage</t>
  </si>
  <si>
    <t>F2U 5 litre flask of coffee, plus supplies (20 cups)</t>
  </si>
  <si>
    <t>F2U 5 litre Flask of tea, plus supplies (20 cups)</t>
  </si>
  <si>
    <t>Spirit: Whisky (Bells) [bottle]</t>
  </si>
  <si>
    <t>F2U Teaspoons (Hire), x 5</t>
  </si>
  <si>
    <t>F2U Baguette Minty Chicken Tikka</t>
  </si>
  <si>
    <t>F2U BLT Sandwich on Granary Bread</t>
  </si>
  <si>
    <t>F2U GLUTEN FREE Chicken Salad Sandwich on Gluten Free Bread</t>
  </si>
  <si>
    <t>F2U Ham &amp; Cheddar Cheese Sandwich on Granary Bread</t>
  </si>
  <si>
    <t>F2U Mini Pastry Platter x 12 Pieces</t>
  </si>
  <si>
    <t>F2U New Yorker Sandwich on Farmhouse Bread</t>
  </si>
  <si>
    <t>F2U Salad, Salmon Caesar</t>
  </si>
  <si>
    <t>F2U Tangy Chipotle Houmous Wrap in White Tortilla Wrap (v)</t>
  </si>
  <si>
    <t>F2U VEGAN Coronation Chickpea Sandwich on Granary Bread (vg)</t>
  </si>
  <si>
    <t>F2U VEGAN Sweet &amp; Spicy Chickpea &amp; Mango on a Tortilla Wrap (vg)</t>
  </si>
  <si>
    <t>F2U VEGAN Very Cheesy Vegan Ploughman's Sandwich (vg)</t>
  </si>
  <si>
    <t>F2U Vegetarian Wrap platter x 16 Pieces (v)</t>
  </si>
  <si>
    <t>F2U VEGGIE New Yorker Sandwich (v)</t>
  </si>
  <si>
    <t>A Frame Double-Sided 2 x 3mm Foamex Printed Panels 900 x 1500</t>
  </si>
  <si>
    <t>A Frame Single-Sided 1 x 3mm Foamex Printed Panels 900 x 1500</t>
  </si>
  <si>
    <t>KIP420X297</t>
  </si>
  <si>
    <t>Piazza Kiosk Insert Hall 4 - 420 x 297 1mm Foamex</t>
  </si>
  <si>
    <t>KIP594X420</t>
  </si>
  <si>
    <t>Piazza Kiosk Insert Halls 1,2,3,3a or 5 - 594 x 420 1mm Foamex</t>
  </si>
  <si>
    <t>GRAPH-TEMP</t>
  </si>
  <si>
    <t>Graphics Missing Items</t>
  </si>
  <si>
    <t>SWB-BESPOKE</t>
  </si>
  <si>
    <t>Bespoke Size Sustainable Wedge Base in 16mm Swedboard</t>
  </si>
  <si>
    <t>Double-Sided 1000mm x 2000mm Sustainable Wedge Base in 16mm Swedboard +2 Slotting Feet D/S</t>
  </si>
  <si>
    <t>Double-Sided 600mm x 1500mm Sustainable Wedge Base in 16mm Swedboard +2 Slotting Feet D/S</t>
  </si>
  <si>
    <t>Double-Sided 700mm x 1800mm Sustainable Wedge Base in 16mm Swedboard +2 Slotting Feet D/S</t>
  </si>
  <si>
    <t>Double-Sided 800mm x 1800mm Sustainable Wedge Base in 16mm Swedboard +2 Slotting Feet D/S</t>
  </si>
  <si>
    <t>SWINGA-DS</t>
  </si>
  <si>
    <t>External Swingmaster A-Board 1mm Foamex 594mm x 841mm D/S</t>
  </si>
  <si>
    <t>SWINGA-SS</t>
  </si>
  <si>
    <t>External Swingmaster A-Board 1mm Foamex 594mm x 841mm S/S</t>
  </si>
  <si>
    <t>SMARTXPRESS</t>
  </si>
  <si>
    <t>Freestanding Press Backdrop in 3 Sections: 3x 3m x 2.2m 5mm SmartX with 2x 1mmW Steel Base</t>
  </si>
  <si>
    <t>Single-Sided 1000mm x 2000mm Sustainable Wedge Base in 16mm Swedboard +2 Slotting Feet S/S</t>
  </si>
  <si>
    <t>Single-Sided 600mm x 1500mm Sustainable Wedge Base in 16mm Swedboard +2 Slotting Feet S/S</t>
  </si>
  <si>
    <t>Single-Sided 700mm x 1800mm Sustainable Wedge Base in 16mm Swedboard +2 Slotting Feet S/S</t>
  </si>
  <si>
    <t>Single-Sided 800mm x 1800mm Sustainable Wedge Base in 16mm Swedboard +2 Slotting Feet S/S</t>
  </si>
  <si>
    <t>Standard Wedge Base 10mm Kappa 1000mm x 2000mm Double-Sided with Steel Base</t>
  </si>
  <si>
    <t>Standard Wedge Base 10mm Kappa 1000mm x 2000mm Single-Sided with Steel Base</t>
  </si>
  <si>
    <t>Standard Wedge Base 10mm Kappa 600mm x 1500mm Double-Sided with Steel Base</t>
  </si>
  <si>
    <t>Standard Wedge Base 10mm Kappa 600mm x 1500mm Single-Sided with Steel Base</t>
  </si>
  <si>
    <t>Standard Wedge Base 10mm Kappa 800mm x 1800mm Double-Sided with Steel Base</t>
  </si>
  <si>
    <t>Standard Wedge Base 10mm Kappa 800mm x 1800mm Single-Sided with Steel Base</t>
  </si>
  <si>
    <t>Double-Sided Freestanding Tension Banner with Gel-Edge Fabric 4000mm x 2000mm D/S</t>
  </si>
  <si>
    <t>Double-Sided Freestanding Tension Banner with Gel-Edge Fabric 6000mm x 2000mm D/S</t>
  </si>
  <si>
    <t>Single-Sided Freestanding Tension Banner with Gel-Edge Fabric 4000mm x 2000mm S/S</t>
  </si>
  <si>
    <t>Single-Sided Freestanding Tension Banner with Gel-Edge Fabric 6000mm x 2000mm S/S</t>
  </si>
  <si>
    <t>BLFBSILEDGM2</t>
  </si>
  <si>
    <t>Backlit Fabric (Mambo) with Silicone Edging m2 S/S</t>
  </si>
  <si>
    <t>BBFBSILEDGM2</t>
  </si>
  <si>
    <t>Black Back Fabric (Display 210) with Silicone Edging m2 S/S</t>
  </si>
  <si>
    <t>TF-BSOKESHPE</t>
  </si>
  <si>
    <t>Silicon Edge Banner Bespoke Shape and Size</t>
  </si>
  <si>
    <t>TFCDS-BESPOK</t>
  </si>
  <si>
    <t>Silicon Edge Banner in 8 Sides of Cube - Inside &amp; Outside Faces (Frame Included) Bespoke Size</t>
  </si>
  <si>
    <t>Single-Sided Eco-Friendly Textile Banner M2</t>
  </si>
  <si>
    <t>Hall 1 Entrance Front: Package Eco-Friendly Textile 14500 x 555</t>
  </si>
  <si>
    <t>Hall 10 Entrance Front: Package Eco-Friendly Textile 13545 x 1152</t>
  </si>
  <si>
    <t>Hall 11 Entrance Front: Package Eco-Friendly Textile 13760 x 1230</t>
  </si>
  <si>
    <t>Hall 12 Entrance Front: Package Eco-Friendly Textile 13350 x 1150</t>
  </si>
  <si>
    <t>Hall 17 Entrance Front: Package Eco-Friendly Textile 13450 x 1110</t>
  </si>
  <si>
    <t>Hall 18 Entrance Front: Package Eco-Friendly Textile 13450 x 1110</t>
  </si>
  <si>
    <t>Hall 19 Entrance Front: Package Eco-Friendly Textile 13450 x 1110</t>
  </si>
  <si>
    <t>Hall 2 Entrance Front: Package 2 x Eco-Friendly Textile 7525 x 800</t>
  </si>
  <si>
    <t>Hall 20 Entrance Front: Package Eco-Friendly Textile 13450 x 1110</t>
  </si>
  <si>
    <t>Hall 3 Entrance Front: Package 2 x Eco-Friendly Textile 7525 x 800</t>
  </si>
  <si>
    <t>Hall 3a Entrance Front: Package 2 x Eco-Friendly Textile 7525 x 800</t>
  </si>
  <si>
    <t>Hall 4 Entrance Front: Package 2 x Eco-Friendly Textile 7525 x 800</t>
  </si>
  <si>
    <t>Hall 5 Entrance Front: Package Eco-Friendly Textile 14500 x 555</t>
  </si>
  <si>
    <t>Hall 6 Entrance Front: Package Eco-Friendly Textile 13545 x 1152</t>
  </si>
  <si>
    <t>Hall 7 Entrance Front: Package Eco-Friendly Textile 73545 x 1152</t>
  </si>
  <si>
    <t>Hall 8 Entrance Front: Package Eco-Friendly Textile 13545 x 1152</t>
  </si>
  <si>
    <t>Hall 9 Entrance Front: Package Eco-Friendly Textile 19810 x 1150</t>
  </si>
  <si>
    <t>INF-SODEM945</t>
  </si>
  <si>
    <t>Sodem Inlay 945mm x 2340mm in 3mm Foamex: Hook/Loop Velcro to All Rear Edges</t>
  </si>
  <si>
    <t>KHA-FULL</t>
  </si>
  <si>
    <t>Full Length Atrium Kiosk Header -  5mm Kappa 6630mm x 660mm</t>
  </si>
  <si>
    <t>Hall 1 Entrance Front: Additional to Package (Upgrade to Full Colour) Eco-Friendly Textile 14500 x 555</t>
  </si>
  <si>
    <t>Hall 1 Entrance Front: Outside of Package (Full Colour) Eco-Friendly Textile 14500 x 555</t>
  </si>
  <si>
    <t>Hall 10 Entrance Front: Additional to Package (Upgrade to Full Colour) Eco-Friendly Textile 13545 x 1152</t>
  </si>
  <si>
    <t>Hall 10 Entrance Front: Outside of Package (Full Colour)  Eco-Friendly Textile 13545 x 1152</t>
  </si>
  <si>
    <t>Hall 11 Entrance Front: Additional to Package (Upgrade to Full Colour) Eco-Friendly Textile 13760 x 1230</t>
  </si>
  <si>
    <t>Hall 11 Entrance Front: Outside of Package (Full Colour) Eco-Friendly Textile 13760 x 1230</t>
  </si>
  <si>
    <t>Hall 12 Entrance Front: Additional to Package (Upgrade to Full Colour) Eco-Friendly Textile 13350 x 1150</t>
  </si>
  <si>
    <t>Hall 12 Entrance Front: Outside of Package (Full Colour) Eco-Friendly Textile 13350 x 1150</t>
  </si>
  <si>
    <t>Hall 17 Entrance Front: Additional to Package (Upgrade to Full Colour) Eco-Friendly Textile 13450 x 1110</t>
  </si>
  <si>
    <t>Hall 17 Entrance Front: Outside of Package (Full Colour) Eco-Friendly Textile 13450 x 1110</t>
  </si>
  <si>
    <t>Hall 18 Entrance Front: Additional to Package (Upgrade to Full Colour)Eco-Friendly Textile 13450 x 1110</t>
  </si>
  <si>
    <t>Hall 18 Entrance Front: Outside of Package (Full Colour) Eco-Friendly Textile 13450 x 1110</t>
  </si>
  <si>
    <t>Hall 19 Entrance Front: Additional to Package (Upgrade to Full Colour) Eco-Friendly Textile 13450 x 1110</t>
  </si>
  <si>
    <t>Hall 19 Entrance Front: Outside of Package (Full Colour) Eco-Friendly Textile 13450 x 1110</t>
  </si>
  <si>
    <t>Hall 2 Entrance Front: Additional to Package (Upgrade to Full Colour) 2 x Eco-Friendly Textile 7525 x800</t>
  </si>
  <si>
    <t>Hall 2 Entrance Front: Outside of Package (Full Colour) 2 x Eco-Friendly Textile 7525 x8 00</t>
  </si>
  <si>
    <t>Hall 20 Entrance Front: Additional to Package (Upgrade to Full Colour) Eco-Friendly Textile 13450 x 1110</t>
  </si>
  <si>
    <t>Hall 20 Entrance Front: Outside of Package (Full Colour) Eco-Friendly Textile 13450 x 1110</t>
  </si>
  <si>
    <t>Hall 3 Entrance Front: Additional to Package (Upgrade to Full Colour) 2 x Eco-Friendly Textile 7525 x 800</t>
  </si>
  <si>
    <t>Hall 3 Entrance Front: Outside of Package (Full Colour) 2 x Eco-Friendly Textile 7525 x 800</t>
  </si>
  <si>
    <t>Hall 3a Entrance Front: Additional to Package (Upgrade to Full Colour) 2 x Eco-Friendly Textile 7525 x 800</t>
  </si>
  <si>
    <t>Hall 3a Entrance Front: Outside of Package (Full Colour) 2 x Eco-Friendly Textile 7525 x 800</t>
  </si>
  <si>
    <t>Hall 4 Entrance Front: Additional to Package (Upgrade to Full Colour) 2 x Eco-Friendly Textile 7525 x 800</t>
  </si>
  <si>
    <t>Hall 4 Entrance Front: Outside of Package (Full Colour) 2 x Eco-Friendly Textile 7525 x 800</t>
  </si>
  <si>
    <t>Hall 5 Entrance Front: Additional to Package (Upgrade to Full Colour) Eco-Friendly Textile 14500 x 555</t>
  </si>
  <si>
    <t>Hall 5 Entrance Front: Outside of Package (Full Colour) Eco-Friendly Textile 14500 x 555</t>
  </si>
  <si>
    <t>Hall 6 Entrance Front: Additional to Package (Upgrade to Full Colour) Eco-Friendly Textile 13545 x 1152</t>
  </si>
  <si>
    <t>Hall 6 Entrance Front: Outside of Package (Full Colour) Eco-Friendly Textile 13545 x 1152</t>
  </si>
  <si>
    <t>Hall 7 Entrance Front: Additional to Package (Upgrade to Full Colour) Eco-Friendly Textile 13545 x 1152</t>
  </si>
  <si>
    <t>Hall 7 Entrance Front: Outside of Package (Full Colour) Eco-Friendly Textile 13545 x 1152</t>
  </si>
  <si>
    <t>Hall 8 Entrance Front: Additional to Package (Upgrade to Full Colour) Eco-Friendly Textile 13545 x 1152</t>
  </si>
  <si>
    <t>Hall 8 Entrance Front: Outside of Package (Full Colour) Eco-Friendly Textile 13545 x 1152</t>
  </si>
  <si>
    <t>Hall 9 Entrance Front: Additional to Package (Upgrade to Full Colour) Eco-Friendly Textile 19810 x 1150</t>
  </si>
  <si>
    <t>Hall 9 Entrance Front: Outside of Package (Full Colour) Eco-Friendly Textile 19810 x 1150</t>
  </si>
  <si>
    <t>KHA-INDVDL</t>
  </si>
  <si>
    <t>Individual Kiosk Header -  5mm Kappa 1000mm x 650mm</t>
  </si>
  <si>
    <t>AVTVWLMNT</t>
  </si>
  <si>
    <t>TV Wall Mount Bracket(s)</t>
  </si>
  <si>
    <t>EI073</t>
  </si>
  <si>
    <t>ISDN Line</t>
  </si>
  <si>
    <t>PNT2PNT</t>
  </si>
  <si>
    <t>Point-to-Point Blank Cable Connection</t>
  </si>
  <si>
    <t>EI046</t>
  </si>
  <si>
    <t>ISDN Router</t>
  </si>
  <si>
    <t>WW523FPD</t>
  </si>
  <si>
    <t>Hire of Double Sink and Large Water Heater: Including Water, Waste and Power Supply</t>
  </si>
  <si>
    <t>SECBDO</t>
  </si>
  <si>
    <t>Security BDO</t>
  </si>
  <si>
    <t>FSMISC</t>
  </si>
  <si>
    <t>SCS Fire Safety Equipment Misc.</t>
  </si>
  <si>
    <t>Dropwires to Hang Client Supplied Banners up to 2.5m Wide Maximum Only (Banner must be made of PVC Vinyl or similar material only.  Price is inclusive of installation, labour, plant machinery and removal of the same. No wooden batons for weighing down.)</t>
  </si>
  <si>
    <t>Dropwires to Hang Client Supplied Banners up to 6m Wide Maximum Only (Banner must be made of PVC Vinyl or similar material only.  Price is inclusive of installation, labour, plant machinery and removal of the same. No wooden batons for weighing down.)</t>
  </si>
  <si>
    <t>Dropwires to Hang NEC Produced Banners up to 2.5m Wide Maximum Only (Banner must be made of PVC Vinyl or similar material only. Price is inclusive of installation, labour, plant machinery and removal of the same. No wooden batons for weighing down.)</t>
  </si>
  <si>
    <t>Dropwires to Hang NEC Produced Banners up to 6m Wide Maximum Only (Banner must be made of PVC Vinyl or similar material only.  Price is inclusive of installation, labour, plant machinery and removal of the same. No wooden batons for weighing down.)</t>
  </si>
  <si>
    <t>SCS10ABU6</t>
  </si>
  <si>
    <t>Rig of Atrium Banner up to 6M Wide</t>
  </si>
  <si>
    <t>SCS10ABB</t>
  </si>
  <si>
    <t>Rig of Atrium Box Banner</t>
  </si>
  <si>
    <t>Rig of Atrium Mega Banner Rig (Over 6M)</t>
  </si>
  <si>
    <t>RL09</t>
  </si>
  <si>
    <t>Focusing of Lights on Stand</t>
  </si>
  <si>
    <t>RL10</t>
  </si>
  <si>
    <t>Gobo - Supplied &amp; Fitting</t>
  </si>
  <si>
    <t>SWP16SP</t>
  </si>
  <si>
    <t>SW 16 Amp Single Power</t>
  </si>
  <si>
    <t>SCSBSPKTRDS</t>
  </si>
  <si>
    <t>SCS Bespoke Trades</t>
  </si>
  <si>
    <r>
      <t xml:space="preserve">Caffrey's x 24
</t>
    </r>
    <r>
      <rPr>
        <sz val="12"/>
        <rFont val="Calibri"/>
        <family val="2"/>
        <scheme val="minor"/>
      </rPr>
      <t>440ml Cans</t>
    </r>
  </si>
  <si>
    <t>F2U Cold Drinks Glasses x 50</t>
  </si>
  <si>
    <t>F2U Disposable Champagne glasses, x 10</t>
  </si>
  <si>
    <t>F2U Disposable Paper Plates x 25</t>
  </si>
  <si>
    <t>F2U Disposable teaspoons, x 10</t>
  </si>
  <si>
    <t>F2U Disposable Wine Glass x10</t>
  </si>
  <si>
    <t>F2U Glass flexi plastic half pint x 50</t>
  </si>
  <si>
    <t>F2U Hot drinks cups, x 25</t>
  </si>
  <si>
    <t>DISP20</t>
  </si>
  <si>
    <t>F2U Pint Glasses x 500</t>
  </si>
  <si>
    <t>F2U Snack Bowl x 4</t>
  </si>
  <si>
    <t>F2U Water Cooler cups x 100</t>
  </si>
  <si>
    <t>F2U White serviettes, x 100</t>
  </si>
  <si>
    <t>F2U Wooden stirrers, x 1000</t>
  </si>
  <si>
    <r>
      <t xml:space="preserve">If the pressure is </t>
    </r>
    <r>
      <rPr>
        <b/>
        <sz val="12"/>
        <color theme="1"/>
        <rFont val="Calibri"/>
        <family val="2"/>
        <scheme val="minor"/>
      </rPr>
      <t>higher than 5.6 bar</t>
    </r>
    <r>
      <rPr>
        <sz val="12"/>
        <color theme="1"/>
        <rFont val="Calibri"/>
        <family val="2"/>
        <scheme val="minor"/>
      </rPr>
      <t>, a dedicated compressor may be required. Your NEC Sales Consultant will advise.</t>
    </r>
  </si>
  <si>
    <t>Production Waste Bag</t>
  </si>
  <si>
    <t>Container hire and waste disposal. Larger skips are available on request.
Some items will require a Waste Transfer note to be completed on site prior to collection.
Please note, all bins are charged per empty.</t>
  </si>
  <si>
    <t>TV Wall Bracket</t>
  </si>
  <si>
    <r>
      <rPr>
        <sz val="14"/>
        <rFont val="Calibri"/>
        <family val="2"/>
        <scheme val="minor"/>
      </rPr>
      <t xml:space="preserve">Please note: Compressed Air is </t>
    </r>
    <r>
      <rPr>
        <b/>
        <sz val="14"/>
        <rFont val="Calibri"/>
        <family val="2"/>
        <scheme val="minor"/>
      </rPr>
      <t>Industrial Quality</t>
    </r>
    <r>
      <rPr>
        <sz val="14"/>
        <rFont val="Calibri"/>
        <family val="2"/>
        <scheme val="minor"/>
      </rPr>
      <t xml:space="preserve"> only. 
If clean/medical quality air is required, please contact your NEC Sales Consultant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</si>
</sst>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quot;£&quot;#,##0.00"/>
    <numFmt numFmtId="165" formatCode="dd\-mm"/>
  </numFmts>
  <fonts count="71">
    <font>
      <sz val="11"/>
      <color theme="1"/>
      <name val="Calibri"/>
      <family val="2"/>
      <scheme val="minor"/>
    </font>
    <font>
      <b/>
      <sz val="11"/>
      <color theme="0"/>
      <name val="Calibri"/>
      <family val="2"/>
      <scheme val="minor"/>
    </font>
    <font>
      <b/>
      <sz val="11"/>
      <color theme="1"/>
      <name val="Calibri"/>
      <family val="2"/>
      <scheme val="minor"/>
    </font>
    <font>
      <sz val="12"/>
      <color theme="0"/>
      <name val="Calibri"/>
      <family val="2"/>
      <scheme val="minor"/>
    </font>
    <font>
      <b/>
      <sz val="18"/>
      <color theme="0"/>
      <name val="Calibri"/>
      <family val="2"/>
      <scheme val="minor"/>
    </font>
    <font>
      <sz val="12"/>
      <color theme="1"/>
      <name val="Calibri"/>
      <family val="2"/>
      <scheme val="minor"/>
    </font>
    <font>
      <sz val="14"/>
      <color theme="1"/>
      <name val="Calibri"/>
      <family val="2"/>
      <scheme val="minor"/>
    </font>
    <font>
      <sz val="14"/>
      <color rgb="FFE30613"/>
      <name val="Calibri"/>
      <family val="2"/>
      <scheme val="minor"/>
    </font>
    <font>
      <b/>
      <sz val="14"/>
      <color rgb="FFE30613"/>
      <name val="Calibri"/>
      <family val="2"/>
      <scheme val="minor"/>
    </font>
    <font>
      <b/>
      <sz val="12"/>
      <color rgb="FFE30613"/>
      <name val="Calibri"/>
      <family val="2"/>
      <scheme val="minor"/>
    </font>
    <font>
      <i/>
      <sz val="14"/>
      <color theme="1"/>
      <name val="Calibri"/>
      <family val="2"/>
      <scheme val="minor"/>
    </font>
    <font>
      <b/>
      <sz val="14"/>
      <color rgb="FFE30613"/>
      <name val="Wingdings"/>
      <charset val="2"/>
    </font>
    <font>
      <b/>
      <sz val="18"/>
      <color rgb="FFE30613"/>
      <name val="Calibri"/>
      <family val="2"/>
      <scheme val="minor"/>
    </font>
    <font>
      <b/>
      <sz val="16"/>
      <color theme="0"/>
      <name val="Calibri"/>
      <family val="2"/>
      <scheme val="minor"/>
    </font>
    <font>
      <b/>
      <sz val="16"/>
      <color rgb="FFE30613"/>
      <name val="Calibri"/>
      <family val="2"/>
      <scheme val="minor"/>
    </font>
    <font>
      <b/>
      <sz val="12"/>
      <color theme="1"/>
      <name val="Calibri"/>
      <family val="2"/>
      <scheme val="minor"/>
    </font>
    <font>
      <b/>
      <u/>
      <sz val="12"/>
      <color theme="1"/>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b/>
      <sz val="14"/>
      <color theme="1"/>
      <name val="Calibri"/>
      <family val="2"/>
      <scheme val="minor"/>
    </font>
    <font>
      <b/>
      <sz val="14"/>
      <color theme="0"/>
      <name val="Calibri"/>
      <family val="2"/>
      <scheme val="minor"/>
    </font>
    <font>
      <b/>
      <sz val="12"/>
      <name val="Calibri"/>
      <family val="2"/>
      <scheme val="minor"/>
    </font>
    <font>
      <sz val="13"/>
      <color theme="1"/>
      <name val="Calibri"/>
      <family val="2"/>
      <scheme val="minor"/>
    </font>
    <font>
      <u/>
      <sz val="14"/>
      <color theme="10"/>
      <name val="Calibri"/>
      <family val="2"/>
      <scheme val="minor"/>
    </font>
    <font>
      <b/>
      <sz val="14"/>
      <name val="Calibri"/>
      <family val="2"/>
      <scheme val="minor"/>
    </font>
    <font>
      <b/>
      <sz val="11"/>
      <name val="Calibri"/>
      <family val="2"/>
      <scheme val="minor"/>
    </font>
    <font>
      <b/>
      <i/>
      <sz val="12"/>
      <name val="Calibri"/>
      <family val="2"/>
      <scheme val="minor"/>
    </font>
    <font>
      <sz val="14"/>
      <name val="Calibri"/>
      <family val="2"/>
      <scheme val="minor"/>
    </font>
    <font>
      <sz val="12"/>
      <name val="Calibri"/>
      <family val="2"/>
      <scheme val="minor"/>
    </font>
    <font>
      <sz val="11"/>
      <name val="Calibri"/>
      <family val="2"/>
      <scheme val="minor"/>
    </font>
    <font>
      <sz val="11"/>
      <color theme="0"/>
      <name val="Calibri"/>
      <family val="2"/>
      <scheme val="minor"/>
    </font>
    <font>
      <b/>
      <sz val="12"/>
      <color theme="0"/>
      <name val="Calibri"/>
      <family val="2"/>
      <scheme val="minor"/>
    </font>
    <font>
      <b/>
      <sz val="12"/>
      <color theme="0"/>
      <name val="Avenir 45"/>
    </font>
    <font>
      <sz val="8"/>
      <name val="Calibri"/>
      <family val="2"/>
      <scheme val="minor"/>
    </font>
    <font>
      <sz val="18"/>
      <color rgb="FFE30613"/>
      <name val="Calibri"/>
      <family val="2"/>
      <scheme val="minor"/>
    </font>
    <font>
      <sz val="12"/>
      <color rgb="FFE30613"/>
      <name val="Calibri"/>
      <family val="2"/>
      <scheme val="minor"/>
    </font>
    <font>
      <b/>
      <sz val="14"/>
      <color theme="0" tint="-0.499984740745262"/>
      <name val="Calibri"/>
      <family val="2"/>
      <scheme val="minor"/>
    </font>
    <font>
      <sz val="14"/>
      <color theme="0"/>
      <name val="Calibri"/>
      <family val="2"/>
      <scheme val="minor"/>
    </font>
    <font>
      <sz val="8"/>
      <color theme="1"/>
      <name val="Calibri"/>
      <family val="2"/>
      <scheme val="minor"/>
    </font>
    <font>
      <b/>
      <sz val="16"/>
      <name val="Calibri"/>
      <family val="2"/>
      <scheme val="minor"/>
    </font>
    <font>
      <sz val="10"/>
      <name val="Calibri"/>
      <family val="2"/>
      <scheme val="minor"/>
    </font>
    <font>
      <b/>
      <sz val="9"/>
      <color theme="0"/>
      <name val="Calibri"/>
      <family val="2"/>
      <scheme val="minor"/>
    </font>
    <font>
      <sz val="11"/>
      <color rgb="FFE30613"/>
      <name val="Calibri"/>
      <family val="2"/>
      <scheme val="minor"/>
    </font>
    <font>
      <b/>
      <sz val="11"/>
      <color rgb="FFE30613"/>
      <name val="Calibri"/>
      <family val="2"/>
      <scheme val="minor"/>
    </font>
    <font>
      <b/>
      <sz val="20"/>
      <color theme="0"/>
      <name val="Calibri"/>
      <family val="2"/>
      <scheme val="minor"/>
    </font>
    <font>
      <b/>
      <sz val="18"/>
      <name val="Calibri"/>
      <family val="2"/>
      <scheme val="minor"/>
    </font>
    <font>
      <b/>
      <sz val="20"/>
      <color rgb="FFE30613"/>
      <name val="Calibri"/>
      <family val="2"/>
      <scheme val="minor"/>
    </font>
    <font>
      <u/>
      <sz val="13"/>
      <color theme="10"/>
      <name val="Calibri"/>
      <family val="2"/>
      <scheme val="minor"/>
    </font>
    <font>
      <b/>
      <sz val="10"/>
      <name val="Calibri"/>
      <family val="2"/>
      <scheme val="minor"/>
    </font>
    <font>
      <b/>
      <u/>
      <sz val="10"/>
      <color theme="1"/>
      <name val="Calibri"/>
      <family val="2"/>
      <scheme val="minor"/>
    </font>
    <font>
      <b/>
      <sz val="11"/>
      <color rgb="FFFFFF00"/>
      <name val="Calibri"/>
      <family val="2"/>
      <scheme val="minor"/>
    </font>
    <font>
      <b/>
      <sz val="16"/>
      <color rgb="FFFFFF00"/>
      <name val="Calibri"/>
      <family val="2"/>
      <scheme val="minor"/>
    </font>
    <font>
      <sz val="9"/>
      <name val="Calibri"/>
      <family val="2"/>
      <scheme val="minor"/>
    </font>
    <font>
      <sz val="10"/>
      <color theme="0"/>
      <name val="Calibri"/>
      <family val="2"/>
      <scheme val="minor"/>
    </font>
    <font>
      <sz val="9"/>
      <color theme="0"/>
      <name val="Calibri"/>
      <family val="2"/>
      <scheme val="minor"/>
    </font>
    <font>
      <sz val="8"/>
      <color theme="0"/>
      <name val="Calibri"/>
      <family val="2"/>
      <scheme val="minor"/>
    </font>
    <font>
      <sz val="8"/>
      <color rgb="FFC00000"/>
      <name val="Calibri"/>
      <family val="2"/>
      <scheme val="minor"/>
    </font>
    <font>
      <sz val="8"/>
      <color rgb="FFE30613"/>
      <name val="Calibri"/>
      <family val="2"/>
      <scheme val="minor"/>
    </font>
    <font>
      <sz val="9"/>
      <color rgb="FFE30613"/>
      <name val="Calibri"/>
      <family val="2"/>
      <scheme val="minor"/>
    </font>
    <font>
      <b/>
      <sz val="12"/>
      <color rgb="FFFF0000"/>
      <name val="Calibri"/>
      <family val="2"/>
      <scheme val="minor"/>
    </font>
    <font>
      <b/>
      <sz val="8"/>
      <color theme="0"/>
      <name val="Calibri"/>
      <family val="2"/>
      <scheme val="minor"/>
    </font>
    <font>
      <b/>
      <sz val="16"/>
      <color theme="1"/>
      <name val="Calibri"/>
      <family val="2"/>
      <scheme val="minor"/>
    </font>
    <font>
      <b/>
      <sz val="15"/>
      <color theme="1"/>
      <name val="Calibri"/>
      <family val="2"/>
      <scheme val="minor"/>
    </font>
    <font>
      <sz val="15"/>
      <color theme="1"/>
      <name val="Calibri"/>
      <family val="2"/>
      <scheme val="minor"/>
    </font>
    <font>
      <b/>
      <sz val="8"/>
      <name val="Calibri"/>
      <family val="2"/>
      <scheme val="minor"/>
    </font>
    <font>
      <b/>
      <sz val="7"/>
      <name val="Calibri"/>
      <family val="2"/>
      <scheme val="minor"/>
    </font>
    <font>
      <b/>
      <sz val="14"/>
      <color rgb="FF0000FF"/>
      <name val="Calibri"/>
      <family val="2"/>
      <scheme val="minor"/>
    </font>
    <font>
      <sz val="11"/>
      <color rgb="FF0000FF"/>
      <name val="Calibri"/>
      <family val="2"/>
      <scheme val="minor"/>
    </font>
    <font>
      <sz val="10"/>
      <color rgb="FF0000FF"/>
      <name val="Calibri"/>
      <family val="2"/>
      <scheme val="minor"/>
    </font>
    <font>
      <sz val="9"/>
      <color rgb="FF0000FF"/>
      <name val="Calibri"/>
      <family val="2"/>
      <scheme val="minor"/>
    </font>
  </fonts>
  <fills count="20">
    <fill>
      <patternFill patternType="none"/>
    </fill>
    <fill>
      <patternFill patternType="gray125"/>
    </fill>
    <fill>
      <patternFill patternType="solid">
        <fgColor rgb="FFE3061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theme="1"/>
        <bgColor indexed="64"/>
      </patternFill>
    </fill>
    <fill>
      <patternFill patternType="solid">
        <fgColor rgb="FFF7F7F7"/>
        <bgColor indexed="64"/>
      </patternFill>
    </fill>
    <fill>
      <patternFill patternType="solid">
        <fgColor rgb="FFFFEBEC"/>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rgb="FF7030A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C0C0C0"/>
        <bgColor indexed="64"/>
      </patternFill>
    </fill>
    <fill>
      <patternFill patternType="solid">
        <fgColor rgb="FFFFFF00"/>
        <bgColor indexed="64"/>
      </patternFill>
    </fill>
  </fills>
  <borders count="124">
    <border>
      <left/>
      <right/>
      <top/>
      <bottom/>
      <diagonal/>
    </border>
    <border>
      <left style="medium">
        <color rgb="FFE30613"/>
      </left>
      <right/>
      <top style="medium">
        <color rgb="FFE30613"/>
      </top>
      <bottom style="medium">
        <color rgb="FFE30613"/>
      </bottom>
      <diagonal/>
    </border>
    <border>
      <left/>
      <right/>
      <top style="medium">
        <color rgb="FFE30613"/>
      </top>
      <bottom style="medium">
        <color rgb="FFE30613"/>
      </bottom>
      <diagonal/>
    </border>
    <border>
      <left/>
      <right style="medium">
        <color rgb="FFE30613"/>
      </right>
      <top style="medium">
        <color rgb="FFE30613"/>
      </top>
      <bottom style="medium">
        <color rgb="FFE30613"/>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tint="-0.24994659260841701"/>
      </left>
      <right/>
      <top/>
      <bottom/>
      <diagonal/>
    </border>
    <border>
      <left style="hair">
        <color theme="0" tint="-0.24994659260841701"/>
      </left>
      <right/>
      <top/>
      <bottom style="thin">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thin">
        <color indexed="64"/>
      </left>
      <right style="thin">
        <color indexed="64"/>
      </right>
      <top/>
      <bottom style="thin">
        <color indexed="64"/>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style="hair">
        <color indexed="64"/>
      </left>
      <right/>
      <top/>
      <bottom style="thin">
        <color indexed="64"/>
      </bottom>
      <diagonal/>
    </border>
    <border>
      <left style="hair">
        <color indexed="64"/>
      </left>
      <right/>
      <top style="thin">
        <color indexed="64"/>
      </top>
      <bottom/>
      <diagonal/>
    </border>
    <border>
      <left style="thin">
        <color indexed="8"/>
      </left>
      <right style="thin">
        <color theme="0"/>
      </right>
      <top style="thin">
        <color theme="0"/>
      </top>
      <bottom style="thin">
        <color theme="0"/>
      </bottom>
      <diagonal/>
    </border>
    <border>
      <left style="thin">
        <color theme="0"/>
      </left>
      <right style="thin">
        <color indexed="8"/>
      </right>
      <top style="thin">
        <color theme="0"/>
      </top>
      <bottom style="thin">
        <color theme="0"/>
      </bottom>
      <diagonal/>
    </border>
    <border>
      <left style="thin">
        <color indexed="8"/>
      </left>
      <right style="thin">
        <color theme="0"/>
      </right>
      <top style="thin">
        <color theme="0"/>
      </top>
      <bottom style="thin">
        <color indexed="8"/>
      </bottom>
      <diagonal/>
    </border>
    <border>
      <left style="thin">
        <color theme="0"/>
      </left>
      <right style="thin">
        <color indexed="8"/>
      </right>
      <top style="thin">
        <color theme="0"/>
      </top>
      <bottom style="thin">
        <color indexed="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medium">
        <color rgb="FFE30613"/>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thin">
        <color rgb="FFE30613"/>
      </bottom>
      <diagonal/>
    </border>
    <border>
      <left style="thin">
        <color rgb="FFC9F1FF"/>
      </left>
      <right style="thin">
        <color rgb="FFC9F1FF"/>
      </right>
      <top style="thin">
        <color rgb="FFC9F1FF"/>
      </top>
      <bottom style="thin">
        <color rgb="FFC9F1FF"/>
      </bottom>
      <diagonal/>
    </border>
    <border>
      <left style="medium">
        <color rgb="FFE30613"/>
      </left>
      <right/>
      <top style="medium">
        <color rgb="FFE30613"/>
      </top>
      <bottom/>
      <diagonal/>
    </border>
    <border>
      <left/>
      <right/>
      <top style="medium">
        <color rgb="FFE30613"/>
      </top>
      <bottom/>
      <diagonal/>
    </border>
    <border>
      <left/>
      <right style="medium">
        <color rgb="FFE30613"/>
      </right>
      <top style="medium">
        <color rgb="FFE30613"/>
      </top>
      <bottom/>
      <diagonal/>
    </border>
    <border>
      <left style="thin">
        <color rgb="FFC9F1FF"/>
      </left>
      <right style="thin">
        <color rgb="FFC9F1FF"/>
      </right>
      <top/>
      <bottom style="thin">
        <color rgb="FFC9F1FF"/>
      </bottom>
      <diagonal/>
    </border>
    <border>
      <left style="medium">
        <color rgb="FFE30613"/>
      </left>
      <right/>
      <top/>
      <bottom/>
      <diagonal/>
    </border>
    <border>
      <left/>
      <right style="medium">
        <color rgb="FFE30613"/>
      </right>
      <top/>
      <bottom/>
      <diagonal/>
    </border>
    <border>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medium">
        <color rgb="FFE30613"/>
      </left>
      <right/>
      <top/>
      <bottom style="medium">
        <color rgb="FFE30613"/>
      </bottom>
      <diagonal/>
    </border>
    <border>
      <left/>
      <right style="medium">
        <color rgb="FFE30613"/>
      </right>
      <top/>
      <bottom style="medium">
        <color rgb="FFE30613"/>
      </bottom>
      <diagonal/>
    </border>
    <border>
      <left style="thin">
        <color rgb="FFC9F1FF"/>
      </left>
      <right/>
      <top/>
      <bottom/>
      <diagonal/>
    </border>
    <border>
      <left style="medium">
        <color rgb="FF66CCFF"/>
      </left>
      <right style="thin">
        <color rgb="FFC9F1FF"/>
      </right>
      <top style="medium">
        <color rgb="FF66CCFF"/>
      </top>
      <bottom style="thin">
        <color rgb="FFC9F1FF"/>
      </bottom>
      <diagonal/>
    </border>
    <border>
      <left style="thin">
        <color rgb="FFC9F1FF"/>
      </left>
      <right style="thin">
        <color rgb="FFC9F1FF"/>
      </right>
      <top style="medium">
        <color rgb="FF66CCFF"/>
      </top>
      <bottom style="thin">
        <color rgb="FFC9F1FF"/>
      </bottom>
      <diagonal/>
    </border>
    <border>
      <left style="thin">
        <color rgb="FFC9F1FF"/>
      </left>
      <right style="medium">
        <color rgb="FF66CCFF"/>
      </right>
      <top style="medium">
        <color rgb="FF66CCFF"/>
      </top>
      <bottom style="thin">
        <color rgb="FFC9F1FF"/>
      </bottom>
      <diagonal/>
    </border>
    <border>
      <left style="medium">
        <color rgb="FF66CCFF"/>
      </left>
      <right style="thin">
        <color rgb="FFC9F1FF"/>
      </right>
      <top style="thin">
        <color rgb="FFC9F1FF"/>
      </top>
      <bottom style="thin">
        <color rgb="FFC9F1FF"/>
      </bottom>
      <diagonal/>
    </border>
    <border>
      <left style="thin">
        <color rgb="FFC9F1FF"/>
      </left>
      <right style="medium">
        <color rgb="FF66CCFF"/>
      </right>
      <top style="thin">
        <color rgb="FFC9F1FF"/>
      </top>
      <bottom style="thin">
        <color rgb="FFC9F1FF"/>
      </bottom>
      <diagonal/>
    </border>
    <border>
      <left style="medium">
        <color rgb="FF66CCFF"/>
      </left>
      <right style="thin">
        <color rgb="FFC9F1FF"/>
      </right>
      <top style="thin">
        <color rgb="FFC9F1FF"/>
      </top>
      <bottom style="medium">
        <color rgb="FF66CCFF"/>
      </bottom>
      <diagonal/>
    </border>
    <border>
      <left style="thin">
        <color rgb="FFC9F1FF"/>
      </left>
      <right style="thin">
        <color rgb="FFC9F1FF"/>
      </right>
      <top style="thin">
        <color rgb="FFC9F1FF"/>
      </top>
      <bottom style="medium">
        <color rgb="FF66CCFF"/>
      </bottom>
      <diagonal/>
    </border>
    <border>
      <left style="thin">
        <color rgb="FFC9F1FF"/>
      </left>
      <right style="medium">
        <color rgb="FF66CCFF"/>
      </right>
      <top style="thin">
        <color rgb="FFC9F1FF"/>
      </top>
      <bottom style="medium">
        <color rgb="FF66CCFF"/>
      </bottom>
      <diagonal/>
    </border>
    <border>
      <left style="thin">
        <color rgb="FFC9F1FF"/>
      </left>
      <right/>
      <top style="medium">
        <color rgb="FF66CCFF"/>
      </top>
      <bottom/>
      <diagonal/>
    </border>
    <border>
      <left/>
      <right/>
      <top style="medium">
        <color rgb="FF66CCFF"/>
      </top>
      <bottom/>
      <diagonal/>
    </border>
    <border>
      <left/>
      <right style="thin">
        <color rgb="FFC9F1FF"/>
      </right>
      <top style="medium">
        <color rgb="FF66CCFF"/>
      </top>
      <bottom/>
      <diagonal/>
    </border>
    <border>
      <left style="thin">
        <color rgb="FFC9F1FF"/>
      </left>
      <right/>
      <top/>
      <bottom style="thin">
        <color rgb="FFC9F1FF"/>
      </bottom>
      <diagonal/>
    </border>
    <border>
      <left/>
      <right/>
      <top/>
      <bottom style="thin">
        <color rgb="FFC9F1FF"/>
      </bottom>
      <diagonal/>
    </border>
    <border>
      <left/>
      <right style="thin">
        <color rgb="FFC9F1FF"/>
      </right>
      <top/>
      <bottom style="thin">
        <color rgb="FFC9F1FF"/>
      </bottom>
      <diagonal/>
    </border>
    <border>
      <left style="thin">
        <color rgb="FFC9F1FF"/>
      </left>
      <right/>
      <top/>
      <bottom style="medium">
        <color rgb="FF0070C0"/>
      </bottom>
      <diagonal/>
    </border>
    <border>
      <left/>
      <right/>
      <top/>
      <bottom style="medium">
        <color rgb="FF0070C0"/>
      </bottom>
      <diagonal/>
    </border>
    <border>
      <left/>
      <right style="thin">
        <color rgb="FFC9F1FF"/>
      </right>
      <top/>
      <bottom style="medium">
        <color rgb="FF0070C0"/>
      </bottom>
      <diagonal/>
    </border>
    <border>
      <left/>
      <right style="thin">
        <color rgb="FFC9F1FF"/>
      </right>
      <top/>
      <bottom/>
      <diagonal/>
    </border>
    <border>
      <left style="medium">
        <color indexed="64"/>
      </left>
      <right/>
      <top style="medium">
        <color theme="1"/>
      </top>
      <bottom style="medium">
        <color indexed="64"/>
      </bottom>
      <diagonal/>
    </border>
    <border>
      <left style="medium">
        <color indexed="64"/>
      </left>
      <right/>
      <top style="medium">
        <color indexed="64"/>
      </top>
      <bottom style="medium">
        <color theme="1"/>
      </bottom>
      <diagonal/>
    </border>
    <border>
      <left/>
      <right/>
      <top/>
      <bottom style="thin">
        <color theme="0"/>
      </bottom>
      <diagonal/>
    </border>
    <border>
      <left/>
      <right/>
      <top style="thin">
        <color theme="0"/>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hair">
        <color theme="0" tint="-0.24994659260841701"/>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E30613"/>
      </left>
      <right style="thin">
        <color rgb="FFE30613"/>
      </right>
      <top/>
      <bottom/>
      <diagonal/>
    </border>
    <border>
      <left style="thin">
        <color rgb="FFE30613"/>
      </left>
      <right/>
      <top/>
      <bottom/>
      <diagonal/>
    </border>
    <border>
      <left/>
      <right/>
      <top style="hair">
        <color auto="1"/>
      </top>
      <bottom/>
      <diagonal/>
    </border>
    <border>
      <left/>
      <right/>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hair">
        <color auto="1"/>
      </right>
      <top style="medium">
        <color auto="1"/>
      </top>
      <bottom style="thin">
        <color auto="1"/>
      </bottom>
      <diagonal/>
    </border>
    <border>
      <left/>
      <right style="hair">
        <color auto="1"/>
      </right>
      <top style="thin">
        <color indexed="64"/>
      </top>
      <bottom/>
      <diagonal/>
    </border>
    <border>
      <left style="medium">
        <color rgb="FFE30613"/>
      </left>
      <right style="thin">
        <color rgb="FFE30613"/>
      </right>
      <top/>
      <bottom/>
      <diagonal/>
    </border>
    <border>
      <left style="medium">
        <color rgb="FFE30613"/>
      </left>
      <right style="thin">
        <color rgb="FFE30613"/>
      </right>
      <top/>
      <bottom style="thin">
        <color rgb="FFE30613"/>
      </bottom>
      <diagonal/>
    </border>
    <border>
      <left style="thin">
        <color rgb="FFE30613"/>
      </left>
      <right style="thin">
        <color rgb="FFE30613"/>
      </right>
      <top/>
      <bottom style="thin">
        <color rgb="FFE30613"/>
      </bottom>
      <diagonal/>
    </border>
    <border>
      <left style="thin">
        <color rgb="FFE30613"/>
      </left>
      <right/>
      <top/>
      <bottom style="thin">
        <color rgb="FFE30613"/>
      </bottom>
      <diagonal/>
    </border>
    <border>
      <left style="thick">
        <color rgb="FFE30613"/>
      </left>
      <right style="thin">
        <color rgb="FFE30613"/>
      </right>
      <top/>
      <bottom/>
      <diagonal/>
    </border>
    <border>
      <left/>
      <right style="thick">
        <color rgb="FFE30613"/>
      </right>
      <top/>
      <bottom/>
      <diagonal/>
    </border>
    <border>
      <left style="thick">
        <color rgb="FFE30613"/>
      </left>
      <right/>
      <top/>
      <bottom/>
      <diagonal/>
    </border>
    <border>
      <left style="thin">
        <color indexed="8"/>
      </left>
      <right style="thin">
        <color theme="0"/>
      </right>
      <top style="thin">
        <color indexed="8"/>
      </top>
      <bottom style="thin">
        <color theme="0"/>
      </bottom>
      <diagonal/>
    </border>
    <border>
      <left style="thin">
        <color theme="0"/>
      </left>
      <right style="thin">
        <color indexed="8"/>
      </right>
      <top style="thin">
        <color indexed="8"/>
      </top>
      <bottom style="thin">
        <color theme="0"/>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medium">
        <color auto="1"/>
      </right>
      <top style="thin">
        <color auto="1"/>
      </top>
      <bottom style="thin">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right style="hair">
        <color auto="1"/>
      </right>
      <top style="thin">
        <color auto="1"/>
      </top>
      <bottom style="thin">
        <color auto="1"/>
      </bottom>
      <diagonal/>
    </border>
    <border>
      <left style="medium">
        <color auto="1"/>
      </left>
      <right/>
      <top style="thin">
        <color auto="1"/>
      </top>
      <bottom style="medium">
        <color auto="1"/>
      </bottom>
      <diagonal/>
    </border>
    <border>
      <left/>
      <right style="hair">
        <color auto="1"/>
      </right>
      <top style="thin">
        <color auto="1"/>
      </top>
      <bottom style="medium">
        <color auto="1"/>
      </bottom>
      <diagonal/>
    </border>
  </borders>
  <cellStyleXfs count="2">
    <xf numFmtId="0" fontId="0" fillId="0" borderId="0"/>
    <xf numFmtId="0" fontId="19" fillId="0" borderId="0" applyNumberFormat="0" applyFill="0" applyBorder="0" applyAlignment="0" applyProtection="0"/>
  </cellStyleXfs>
  <cellXfs count="841">
    <xf numFmtId="0" fontId="0" fillId="0" borderId="0" xfId="0"/>
    <xf numFmtId="0" fontId="25" fillId="3" borderId="0" xfId="0" applyFont="1" applyFill="1" applyAlignment="1">
      <alignment horizontal="center" vertical="center"/>
    </xf>
    <xf numFmtId="0" fontId="26" fillId="3" borderId="0" xfId="0" applyFont="1" applyFill="1" applyAlignment="1">
      <alignment horizontal="center" vertical="center"/>
    </xf>
    <xf numFmtId="0" fontId="22" fillId="3" borderId="0" xfId="0" applyFont="1" applyFill="1" applyAlignment="1">
      <alignment horizontal="center" vertical="center"/>
    </xf>
    <xf numFmtId="0" fontId="29" fillId="3" borderId="0" xfId="0" applyFont="1" applyFill="1" applyAlignment="1">
      <alignment horizontal="center" vertical="center"/>
    </xf>
    <xf numFmtId="44" fontId="26" fillId="3" borderId="0" xfId="0" applyNumberFormat="1" applyFont="1" applyFill="1" applyAlignment="1">
      <alignment vertical="center"/>
    </xf>
    <xf numFmtId="0" fontId="0" fillId="6" borderId="0" xfId="0" applyFill="1" applyAlignment="1">
      <alignment horizontal="center" vertical="center"/>
    </xf>
    <xf numFmtId="0" fontId="0" fillId="4" borderId="0" xfId="0" applyFill="1" applyAlignment="1">
      <alignment horizontal="center" vertical="center"/>
    </xf>
    <xf numFmtId="0" fontId="0" fillId="2" borderId="0" xfId="0" applyFill="1" applyAlignment="1">
      <alignment horizontal="center" vertical="center"/>
    </xf>
    <xf numFmtId="0" fontId="8" fillId="3" borderId="0" xfId="0" applyFont="1" applyFill="1" applyAlignment="1">
      <alignment horizontal="right" vertical="center"/>
    </xf>
    <xf numFmtId="0" fontId="6" fillId="3" borderId="0" xfId="0" applyFont="1" applyFill="1" applyAlignment="1">
      <alignment horizontal="center" vertical="center" wrapText="1"/>
    </xf>
    <xf numFmtId="0" fontId="8" fillId="3" borderId="0" xfId="0" applyFont="1" applyFill="1" applyAlignment="1">
      <alignment horizontal="right" vertical="center" wrapText="1"/>
    </xf>
    <xf numFmtId="0" fontId="0" fillId="3" borderId="0" xfId="0" applyFill="1" applyAlignment="1">
      <alignment horizontal="center" vertical="center" wrapText="1"/>
    </xf>
    <xf numFmtId="0" fontId="0" fillId="6" borderId="0" xfId="0" applyFill="1" applyAlignment="1">
      <alignment horizontal="center" vertical="center" wrapText="1"/>
    </xf>
    <xf numFmtId="0" fontId="0" fillId="3" borderId="0" xfId="0" applyFill="1" applyAlignment="1">
      <alignment vertical="center"/>
    </xf>
    <xf numFmtId="0" fontId="0" fillId="3" borderId="0" xfId="0" applyFill="1" applyAlignment="1">
      <alignment horizontal="right" vertical="center" wrapText="1"/>
    </xf>
    <xf numFmtId="14" fontId="5" fillId="3" borderId="0" xfId="0" applyNumberFormat="1" applyFont="1" applyFill="1" applyAlignment="1">
      <alignment vertical="center"/>
    </xf>
    <xf numFmtId="0" fontId="5" fillId="3" borderId="0" xfId="0" applyFont="1" applyFill="1" applyAlignment="1">
      <alignment vertical="center"/>
    </xf>
    <xf numFmtId="0" fontId="19" fillId="3" borderId="0" xfId="1" applyFill="1" applyAlignment="1" applyProtection="1">
      <alignment vertical="center"/>
    </xf>
    <xf numFmtId="0" fontId="5" fillId="3" borderId="0" xfId="0" applyFont="1" applyFill="1" applyAlignment="1">
      <alignment horizontal="left" vertical="center"/>
    </xf>
    <xf numFmtId="0" fontId="0" fillId="3" borderId="7" xfId="0" applyFill="1" applyBorder="1" applyAlignment="1">
      <alignment horizontal="center" vertical="center"/>
    </xf>
    <xf numFmtId="0" fontId="0" fillId="3" borderId="0" xfId="0" applyFill="1" applyAlignment="1">
      <alignment horizontal="center" vertical="center"/>
    </xf>
    <xf numFmtId="0" fontId="0" fillId="3" borderId="8" xfId="0" applyFill="1" applyBorder="1" applyAlignment="1">
      <alignment horizontal="center" vertical="center"/>
    </xf>
    <xf numFmtId="0" fontId="5" fillId="3" borderId="8" xfId="0" applyFont="1" applyFill="1" applyBorder="1" applyAlignment="1">
      <alignment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8" fillId="3" borderId="0" xfId="0" applyFont="1" applyFill="1" applyAlignment="1">
      <alignment vertical="center"/>
    </xf>
    <xf numFmtId="0" fontId="6" fillId="3" borderId="0" xfId="0" applyFont="1" applyFill="1" applyAlignment="1">
      <alignment vertical="center"/>
    </xf>
    <xf numFmtId="14" fontId="23" fillId="3" borderId="0" xfId="0" applyNumberFormat="1" applyFont="1" applyFill="1" applyAlignment="1">
      <alignment vertical="center"/>
    </xf>
    <xf numFmtId="0" fontId="11" fillId="3" borderId="0" xfId="0" applyFont="1" applyFill="1" applyAlignment="1">
      <alignment horizontal="left" vertical="center"/>
    </xf>
    <xf numFmtId="0" fontId="7" fillId="3" borderId="0" xfId="0" applyFont="1" applyFill="1" applyAlignment="1">
      <alignment vertical="center" wrapText="1"/>
    </xf>
    <xf numFmtId="0" fontId="12" fillId="3" borderId="0" xfId="0" applyFont="1" applyFill="1" applyAlignment="1">
      <alignment vertical="center"/>
    </xf>
    <xf numFmtId="0" fontId="25" fillId="3" borderId="0" xfId="0" applyFont="1" applyFill="1" applyAlignment="1">
      <alignment vertical="center"/>
    </xf>
    <xf numFmtId="164" fontId="26" fillId="3" borderId="0" xfId="0" applyNumberFormat="1" applyFont="1" applyFill="1" applyAlignment="1">
      <alignment vertical="center"/>
    </xf>
    <xf numFmtId="0" fontId="22" fillId="3" borderId="0" xfId="0" applyFont="1" applyFill="1" applyAlignment="1">
      <alignment vertical="center" wrapText="1"/>
    </xf>
    <xf numFmtId="0" fontId="8" fillId="3" borderId="0" xfId="0" applyFont="1" applyFill="1" applyAlignment="1">
      <alignment vertical="center" wrapText="1"/>
    </xf>
    <xf numFmtId="0" fontId="9" fillId="3" borderId="0" xfId="0" applyFont="1" applyFill="1" applyAlignment="1">
      <alignment vertical="center"/>
    </xf>
    <xf numFmtId="0" fontId="28" fillId="3" borderId="0" xfId="0" applyFont="1" applyFill="1" applyAlignment="1">
      <alignment vertical="center" wrapText="1"/>
    </xf>
    <xf numFmtId="0" fontId="29" fillId="3" borderId="0" xfId="0" applyFont="1" applyFill="1" applyAlignment="1">
      <alignment vertical="center" wrapText="1"/>
    </xf>
    <xf numFmtId="0" fontId="20" fillId="3" borderId="0" xfId="0" applyFont="1" applyFill="1" applyAlignment="1">
      <alignment horizontal="center" vertical="center"/>
    </xf>
    <xf numFmtId="0" fontId="25" fillId="3" borderId="0" xfId="0" applyFont="1" applyFill="1" applyAlignment="1">
      <alignment vertical="center" wrapText="1"/>
    </xf>
    <xf numFmtId="0" fontId="2" fillId="3" borderId="0" xfId="0" applyFont="1" applyFill="1" applyAlignment="1">
      <alignment horizontal="center" vertical="center"/>
    </xf>
    <xf numFmtId="0" fontId="2" fillId="6" borderId="0" xfId="0" applyFont="1" applyFill="1" applyAlignment="1">
      <alignment horizontal="center" vertical="center"/>
    </xf>
    <xf numFmtId="0" fontId="30" fillId="3" borderId="0" xfId="0" applyFont="1" applyFill="1" applyAlignment="1">
      <alignment horizontal="center" vertical="center"/>
    </xf>
    <xf numFmtId="0" fontId="25" fillId="3" borderId="0" xfId="0" applyFont="1" applyFill="1" applyAlignment="1">
      <alignment horizontal="center" vertical="center" wrapText="1"/>
    </xf>
    <xf numFmtId="0" fontId="2" fillId="0" borderId="0" xfId="0" applyFont="1"/>
    <xf numFmtId="0" fontId="0" fillId="0" borderId="0" xfId="0" applyAlignment="1">
      <alignment horizontal="center" vertical="center" wrapText="1"/>
    </xf>
    <xf numFmtId="164" fontId="0" fillId="0" borderId="0" xfId="0" applyNumberFormat="1" applyAlignment="1">
      <alignment horizontal="center" vertical="center"/>
    </xf>
    <xf numFmtId="0" fontId="2" fillId="0" borderId="0" xfId="0" applyFont="1" applyAlignment="1">
      <alignment horizontal="center" vertical="center" wrapText="1"/>
    </xf>
    <xf numFmtId="164" fontId="2" fillId="0" borderId="0" xfId="0" applyNumberFormat="1" applyFont="1" applyAlignment="1">
      <alignment horizontal="center" vertical="center"/>
    </xf>
    <xf numFmtId="0" fontId="5" fillId="3" borderId="0" xfId="0" applyFont="1" applyFill="1" applyAlignment="1">
      <alignment horizontal="center" vertical="center"/>
    </xf>
    <xf numFmtId="0" fontId="9" fillId="3" borderId="0" xfId="0" applyFont="1" applyFill="1" applyAlignment="1">
      <alignment horizontal="center" vertical="center"/>
    </xf>
    <xf numFmtId="0" fontId="6" fillId="3" borderId="0" xfId="0" applyFont="1" applyFill="1" applyAlignment="1">
      <alignment horizontal="left" vertical="center"/>
    </xf>
    <xf numFmtId="0" fontId="24" fillId="3" borderId="0" xfId="1" applyFont="1" applyFill="1" applyAlignment="1" applyProtection="1">
      <alignment horizontal="left" vertical="center"/>
    </xf>
    <xf numFmtId="0" fontId="8" fillId="3" borderId="0" xfId="0" applyFont="1" applyFill="1" applyAlignment="1">
      <alignment horizontal="left" vertical="center"/>
    </xf>
    <xf numFmtId="0" fontId="0" fillId="3" borderId="4" xfId="0" applyFill="1" applyBorder="1" applyAlignment="1">
      <alignment horizontal="center" vertical="center"/>
    </xf>
    <xf numFmtId="14" fontId="5" fillId="3" borderId="0" xfId="0" applyNumberFormat="1" applyFont="1" applyFill="1" applyAlignment="1">
      <alignment horizontal="center" vertical="center"/>
    </xf>
    <xf numFmtId="0" fontId="6" fillId="3" borderId="0" xfId="0" applyFont="1" applyFill="1" applyAlignment="1">
      <alignment horizontal="center" vertical="center"/>
    </xf>
    <xf numFmtId="0" fontId="7" fillId="3" borderId="0" xfId="0" applyFont="1" applyFill="1" applyAlignment="1">
      <alignment horizontal="left" vertical="center" indent="1"/>
    </xf>
    <xf numFmtId="0" fontId="29" fillId="3" borderId="0" xfId="0" applyFont="1" applyFill="1" applyAlignment="1">
      <alignment horizontal="left" vertical="center" wrapText="1"/>
    </xf>
    <xf numFmtId="0" fontId="25" fillId="3" borderId="0" xfId="0" applyFont="1" applyFill="1" applyAlignment="1">
      <alignment horizontal="right" vertical="center" wrapText="1" indent="1"/>
    </xf>
    <xf numFmtId="49" fontId="32" fillId="10" borderId="0" xfId="0" applyNumberFormat="1" applyFont="1" applyFill="1" applyAlignment="1">
      <alignment horizontal="center" vertical="center"/>
    </xf>
    <xf numFmtId="49" fontId="0" fillId="0" borderId="0" xfId="0" applyNumberFormat="1" applyAlignment="1">
      <alignment horizontal="center" vertical="center" wrapText="1"/>
    </xf>
    <xf numFmtId="49" fontId="32" fillId="10" borderId="0" xfId="0" applyNumberFormat="1" applyFont="1" applyFill="1" applyAlignment="1">
      <alignment horizontal="center" vertical="center" wrapText="1"/>
    </xf>
    <xf numFmtId="49" fontId="42" fillId="10" borderId="0" xfId="0" applyNumberFormat="1" applyFont="1" applyFill="1" applyAlignment="1">
      <alignment horizontal="center" vertical="center" wrapText="1"/>
    </xf>
    <xf numFmtId="0" fontId="32" fillId="11" borderId="0" xfId="0" applyFont="1" applyFill="1" applyAlignment="1">
      <alignment horizontal="center" vertical="center" wrapText="1"/>
    </xf>
    <xf numFmtId="0" fontId="32" fillId="11" borderId="0" xfId="0" applyFont="1" applyFill="1" applyAlignment="1">
      <alignment horizontal="center" vertical="center"/>
    </xf>
    <xf numFmtId="0" fontId="4" fillId="2" borderId="0" xfId="0" applyFont="1" applyFill="1" applyAlignment="1">
      <alignment vertical="center"/>
    </xf>
    <xf numFmtId="0" fontId="43" fillId="3" borderId="0" xfId="0" applyFont="1" applyFill="1" applyAlignment="1">
      <alignment horizontal="center" vertical="center"/>
    </xf>
    <xf numFmtId="0" fontId="36" fillId="3" borderId="0" xfId="0" applyFont="1" applyFill="1" applyAlignment="1">
      <alignment horizontal="right" vertical="center"/>
    </xf>
    <xf numFmtId="0" fontId="45" fillId="2" borderId="0" xfId="0" applyFont="1" applyFill="1" applyAlignment="1">
      <alignment vertical="center"/>
    </xf>
    <xf numFmtId="0" fontId="31" fillId="4" borderId="0" xfId="0" applyFont="1" applyFill="1" applyAlignment="1">
      <alignment horizontal="center" vertical="center"/>
    </xf>
    <xf numFmtId="0" fontId="17" fillId="3" borderId="0" xfId="0" applyFont="1" applyFill="1" applyAlignment="1">
      <alignment horizontal="left" vertical="center" wrapText="1" indent="1"/>
    </xf>
    <xf numFmtId="0" fontId="6" fillId="3" borderId="0" xfId="0" applyFont="1" applyFill="1" applyAlignment="1">
      <alignment vertical="center" wrapText="1"/>
    </xf>
    <xf numFmtId="0" fontId="20" fillId="3" borderId="0" xfId="0" applyFont="1" applyFill="1" applyAlignment="1">
      <alignment vertical="center" wrapText="1"/>
    </xf>
    <xf numFmtId="0" fontId="5" fillId="3" borderId="0" xfId="0" applyFont="1" applyFill="1" applyAlignment="1">
      <alignment horizontal="left" vertical="center" indent="1"/>
    </xf>
    <xf numFmtId="0" fontId="36" fillId="3" borderId="0" xfId="0" applyFont="1" applyFill="1" applyAlignment="1">
      <alignment horizontal="left" vertical="center" indent="1"/>
    </xf>
    <xf numFmtId="0" fontId="5" fillId="3" borderId="11" xfId="0" applyFont="1" applyFill="1" applyBorder="1" applyAlignment="1">
      <alignment horizontal="center" vertical="center"/>
    </xf>
    <xf numFmtId="0" fontId="5" fillId="3" borderId="38"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6" xfId="0" applyFont="1" applyFill="1" applyBorder="1" applyAlignment="1">
      <alignment horizontal="center" vertical="center"/>
    </xf>
    <xf numFmtId="0" fontId="37" fillId="3" borderId="6" xfId="0" applyFont="1" applyFill="1" applyBorder="1"/>
    <xf numFmtId="0" fontId="37" fillId="3" borderId="0" xfId="0" applyFont="1" applyFill="1"/>
    <xf numFmtId="0" fontId="5" fillId="3" borderId="13"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14" xfId="0" applyFont="1" applyFill="1" applyBorder="1" applyAlignment="1">
      <alignment horizontal="center" vertical="center"/>
    </xf>
    <xf numFmtId="0" fontId="28" fillId="3" borderId="0" xfId="0" applyFont="1" applyFill="1" applyAlignment="1">
      <alignmen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0" fillId="0" borderId="0" xfId="0" applyAlignment="1">
      <alignment horizontal="left" indent="2"/>
    </xf>
    <xf numFmtId="0" fontId="0" fillId="0" borderId="0" xfId="0" applyAlignment="1">
      <alignment horizontal="left" vertical="center"/>
    </xf>
    <xf numFmtId="0" fontId="1" fillId="2" borderId="0" xfId="0" applyFont="1" applyFill="1" applyAlignment="1">
      <alignment vertical="center"/>
    </xf>
    <xf numFmtId="0" fontId="21" fillId="2" borderId="0" xfId="0" applyFont="1" applyFill="1" applyAlignment="1">
      <alignment vertical="center"/>
    </xf>
    <xf numFmtId="0" fontId="21" fillId="2" borderId="76" xfId="0" applyFont="1" applyFill="1" applyBorder="1" applyAlignment="1">
      <alignment vertical="center"/>
    </xf>
    <xf numFmtId="0" fontId="32" fillId="2" borderId="76" xfId="0" applyFont="1" applyFill="1" applyBorder="1" applyAlignment="1">
      <alignment vertical="center"/>
    </xf>
    <xf numFmtId="0" fontId="32" fillId="2" borderId="0" xfId="0" applyFont="1" applyFill="1" applyAlignment="1">
      <alignment vertical="center"/>
    </xf>
    <xf numFmtId="0" fontId="32" fillId="2" borderId="76" xfId="0" applyFont="1" applyFill="1" applyBorder="1" applyAlignment="1">
      <alignment horizontal="center" vertical="center"/>
    </xf>
    <xf numFmtId="0" fontId="32" fillId="2" borderId="0" xfId="0" applyFont="1" applyFill="1" applyAlignment="1">
      <alignment horizontal="center" vertical="center"/>
    </xf>
    <xf numFmtId="0" fontId="1" fillId="3" borderId="0" xfId="0" applyFont="1" applyFill="1" applyAlignment="1">
      <alignment vertical="center"/>
    </xf>
    <xf numFmtId="0" fontId="31" fillId="2" borderId="0" xfId="0" applyFont="1" applyFill="1" applyAlignment="1">
      <alignment horizontal="center" vertical="center"/>
    </xf>
    <xf numFmtId="0" fontId="31" fillId="2" borderId="0" xfId="0" applyFont="1" applyFill="1" applyAlignment="1">
      <alignment vertical="center"/>
    </xf>
    <xf numFmtId="0" fontId="44" fillId="3" borderId="0" xfId="0" applyFont="1" applyFill="1" applyAlignment="1">
      <alignment vertical="center"/>
    </xf>
    <xf numFmtId="0" fontId="0" fillId="10" borderId="0" xfId="0" applyFill="1" applyAlignment="1">
      <alignment horizontal="center" vertical="center"/>
    </xf>
    <xf numFmtId="0" fontId="0" fillId="12" borderId="0" xfId="0" applyFill="1" applyAlignment="1">
      <alignment horizontal="center" vertical="center"/>
    </xf>
    <xf numFmtId="0" fontId="30" fillId="6" borderId="0" xfId="0" applyFont="1" applyFill="1" applyAlignment="1">
      <alignment horizontal="center" vertical="center"/>
    </xf>
    <xf numFmtId="0" fontId="26" fillId="6" borderId="0" xfId="0" applyFont="1" applyFill="1" applyAlignment="1">
      <alignment horizontal="center" vertical="center"/>
    </xf>
    <xf numFmtId="0" fontId="0" fillId="12" borderId="0" xfId="0" applyFill="1" applyAlignment="1">
      <alignment horizontal="center" vertical="center" wrapText="1"/>
    </xf>
    <xf numFmtId="0" fontId="2" fillId="12" borderId="0" xfId="0" applyFont="1" applyFill="1" applyAlignment="1">
      <alignment horizontal="center" vertical="center"/>
    </xf>
    <xf numFmtId="20" fontId="33" fillId="6" borderId="31" xfId="0" applyNumberFormat="1" applyFont="1" applyFill="1" applyBorder="1" applyAlignment="1">
      <alignment horizontal="center" vertical="center"/>
    </xf>
    <xf numFmtId="20" fontId="33" fillId="6" borderId="32" xfId="0" applyNumberFormat="1" applyFont="1" applyFill="1" applyBorder="1" applyAlignment="1">
      <alignment horizontal="center" vertical="center"/>
    </xf>
    <xf numFmtId="20" fontId="33" fillId="6" borderId="33" xfId="0" applyNumberFormat="1" applyFont="1" applyFill="1" applyBorder="1" applyAlignment="1">
      <alignment horizontal="center" vertical="center"/>
    </xf>
    <xf numFmtId="20" fontId="33" fillId="6" borderId="34" xfId="0" applyNumberFormat="1" applyFont="1" applyFill="1" applyBorder="1" applyAlignment="1">
      <alignment horizontal="center" vertical="center"/>
    </xf>
    <xf numFmtId="0" fontId="42" fillId="6" borderId="0" xfId="0" applyFont="1" applyFill="1" applyAlignment="1">
      <alignment horizontal="center" vertical="center" wrapText="1"/>
    </xf>
    <xf numFmtId="0" fontId="1" fillId="6" borderId="0" xfId="0" applyFont="1" applyFill="1" applyAlignment="1">
      <alignment horizontal="center" vertical="center"/>
    </xf>
    <xf numFmtId="164" fontId="31" fillId="6" borderId="0" xfId="0" applyNumberFormat="1" applyFont="1" applyFill="1" applyAlignment="1">
      <alignment horizontal="center" vertical="center"/>
    </xf>
    <xf numFmtId="0" fontId="31" fillId="13" borderId="0" xfId="0" applyFont="1" applyFill="1" applyAlignment="1">
      <alignment horizontal="center" vertical="center"/>
    </xf>
    <xf numFmtId="0" fontId="31" fillId="13" borderId="0" xfId="0" applyFont="1" applyFill="1" applyAlignment="1">
      <alignment horizontal="center" vertical="center" wrapText="1"/>
    </xf>
    <xf numFmtId="0" fontId="42" fillId="13" borderId="0" xfId="0" applyFont="1" applyFill="1" applyAlignment="1">
      <alignment horizontal="center" vertical="center" wrapText="1"/>
    </xf>
    <xf numFmtId="0" fontId="1" fillId="13" borderId="0" xfId="0" applyFont="1" applyFill="1" applyAlignment="1">
      <alignment horizontal="center" vertical="center"/>
    </xf>
    <xf numFmtId="0" fontId="42" fillId="11" borderId="0" xfId="0" applyFont="1" applyFill="1" applyAlignment="1">
      <alignment horizontal="center" vertical="center" wrapText="1"/>
    </xf>
    <xf numFmtId="0" fontId="3" fillId="13" borderId="0" xfId="0" applyFont="1" applyFill="1" applyAlignment="1">
      <alignment horizontal="center" vertical="center"/>
    </xf>
    <xf numFmtId="0" fontId="6" fillId="6" borderId="0" xfId="0" applyFont="1" applyFill="1"/>
    <xf numFmtId="0" fontId="28" fillId="6" borderId="0" xfId="0" applyFont="1" applyFill="1" applyAlignment="1">
      <alignment horizontal="center" vertical="center"/>
    </xf>
    <xf numFmtId="0" fontId="29" fillId="6" borderId="0" xfId="0" applyFont="1" applyFill="1" applyAlignment="1">
      <alignment horizontal="center" vertical="center"/>
    </xf>
    <xf numFmtId="0" fontId="5" fillId="12" borderId="0" xfId="0" applyFont="1" applyFill="1" applyAlignment="1">
      <alignment horizontal="center" vertical="center"/>
    </xf>
    <xf numFmtId="49" fontId="32" fillId="10" borderId="0" xfId="0" applyNumberFormat="1" applyFont="1" applyFill="1" applyAlignment="1">
      <alignment vertical="center" wrapText="1"/>
    </xf>
    <xf numFmtId="0" fontId="38" fillId="13" borderId="0" xfId="0" applyFont="1" applyFill="1" applyAlignment="1">
      <alignment vertical="center" wrapText="1"/>
    </xf>
    <xf numFmtId="0" fontId="41" fillId="6" borderId="0" xfId="0" applyFont="1" applyFill="1" applyAlignment="1">
      <alignment horizontal="left" vertical="center" wrapText="1" indent="1"/>
    </xf>
    <xf numFmtId="0" fontId="17" fillId="12" borderId="0" xfId="0" applyFont="1" applyFill="1" applyAlignment="1">
      <alignment horizontal="left" vertical="center" wrapText="1" indent="1"/>
    </xf>
    <xf numFmtId="0" fontId="21" fillId="13" borderId="0" xfId="0" applyFont="1" applyFill="1" applyAlignment="1">
      <alignment vertical="center" wrapText="1"/>
    </xf>
    <xf numFmtId="49" fontId="32" fillId="10" borderId="0" xfId="0" applyNumberFormat="1" applyFont="1" applyFill="1" applyAlignment="1">
      <alignment horizontal="left" vertical="center" indent="1"/>
    </xf>
    <xf numFmtId="0" fontId="3" fillId="13" borderId="0" xfId="0" applyFont="1" applyFill="1" applyAlignment="1">
      <alignment horizontal="left" vertical="center" indent="1"/>
    </xf>
    <xf numFmtId="0" fontId="29" fillId="6" borderId="0" xfId="0" applyFont="1" applyFill="1" applyAlignment="1">
      <alignment horizontal="left" vertical="center" indent="1"/>
    </xf>
    <xf numFmtId="0" fontId="5" fillId="12" borderId="0" xfId="0" applyFont="1" applyFill="1" applyAlignment="1">
      <alignment horizontal="left" vertical="center" indent="1"/>
    </xf>
    <xf numFmtId="0" fontId="6" fillId="6" borderId="0" xfId="0" applyFont="1" applyFill="1" applyAlignment="1">
      <alignment horizontal="center" vertical="center"/>
    </xf>
    <xf numFmtId="0" fontId="17" fillId="6" borderId="0" xfId="0" applyFont="1" applyFill="1" applyAlignment="1">
      <alignment horizontal="center" vertical="center" wrapText="1"/>
    </xf>
    <xf numFmtId="0" fontId="5" fillId="6" borderId="0" xfId="0" applyFont="1" applyFill="1" applyAlignment="1">
      <alignment horizontal="center" vertical="center"/>
    </xf>
    <xf numFmtId="0" fontId="28" fillId="3" borderId="0" xfId="0" applyFont="1" applyFill="1" applyAlignment="1">
      <alignment horizontal="right" vertical="center"/>
    </xf>
    <xf numFmtId="0" fontId="28" fillId="3" borderId="0" xfId="0" applyFont="1" applyFill="1" applyAlignment="1">
      <alignment horizontal="center" vertical="center"/>
    </xf>
    <xf numFmtId="0" fontId="7" fillId="3" borderId="0" xfId="0" applyFont="1" applyFill="1" applyAlignment="1">
      <alignment horizontal="right" vertical="center"/>
    </xf>
    <xf numFmtId="0" fontId="25" fillId="6" borderId="0" xfId="0" applyFont="1" applyFill="1" applyAlignment="1">
      <alignment vertical="center"/>
    </xf>
    <xf numFmtId="0" fontId="7" fillId="3" borderId="0" xfId="0" applyFont="1" applyFill="1" applyAlignment="1">
      <alignment horizontal="center" vertical="center"/>
    </xf>
    <xf numFmtId="0" fontId="0" fillId="3" borderId="55" xfId="0" applyFill="1" applyBorder="1" applyAlignment="1">
      <alignment horizontal="center" vertical="center"/>
    </xf>
    <xf numFmtId="0" fontId="0" fillId="3" borderId="56" xfId="0" applyFill="1" applyBorder="1" applyAlignment="1">
      <alignment horizontal="center" vertical="center"/>
    </xf>
    <xf numFmtId="0" fontId="6" fillId="3" borderId="56" xfId="0" applyFont="1" applyFill="1" applyBorder="1" applyAlignment="1">
      <alignment vertical="center"/>
    </xf>
    <xf numFmtId="0" fontId="0" fillId="3" borderId="57" xfId="0" applyFill="1" applyBorder="1" applyAlignment="1">
      <alignment horizontal="center" vertical="center"/>
    </xf>
    <xf numFmtId="0" fontId="0" fillId="3" borderId="58" xfId="0" applyFill="1" applyBorder="1" applyAlignment="1">
      <alignment horizontal="center" vertical="center"/>
    </xf>
    <xf numFmtId="0" fontId="0" fillId="3" borderId="42" xfId="0" applyFill="1" applyBorder="1" applyAlignment="1">
      <alignment horizontal="center" vertical="center"/>
    </xf>
    <xf numFmtId="0" fontId="6" fillId="3" borderId="42" xfId="0" applyFont="1" applyFill="1" applyBorder="1" applyAlignment="1">
      <alignment vertical="center"/>
    </xf>
    <xf numFmtId="0" fontId="0" fillId="3" borderId="59" xfId="0" applyFill="1" applyBorder="1" applyAlignment="1">
      <alignment horizontal="center" vertical="center"/>
    </xf>
    <xf numFmtId="0" fontId="39" fillId="3" borderId="0" xfId="0" applyFont="1" applyFill="1" applyAlignment="1">
      <alignment horizontal="center" vertical="center"/>
    </xf>
    <xf numFmtId="0" fontId="0" fillId="3" borderId="60" xfId="0" applyFill="1" applyBorder="1" applyAlignment="1">
      <alignment horizontal="center" vertical="center"/>
    </xf>
    <xf numFmtId="0" fontId="0" fillId="3" borderId="61" xfId="0" applyFill="1" applyBorder="1" applyAlignment="1">
      <alignment horizontal="center" vertical="center"/>
    </xf>
    <xf numFmtId="0" fontId="6" fillId="3" borderId="61" xfId="0" applyFont="1" applyFill="1" applyBorder="1" applyAlignment="1">
      <alignment vertical="center"/>
    </xf>
    <xf numFmtId="0" fontId="0" fillId="3" borderId="62" xfId="0" applyFill="1" applyBorder="1" applyAlignment="1">
      <alignment horizontal="center" vertical="center"/>
    </xf>
    <xf numFmtId="0" fontId="0" fillId="3" borderId="0" xfId="0" applyFill="1"/>
    <xf numFmtId="0" fontId="30" fillId="3" borderId="58" xfId="0" applyFont="1" applyFill="1" applyBorder="1" applyAlignment="1" applyProtection="1">
      <alignment horizontal="center" vertical="center"/>
      <protection locked="0"/>
    </xf>
    <xf numFmtId="0" fontId="30" fillId="3" borderId="42" xfId="0" applyFont="1" applyFill="1" applyBorder="1" applyAlignment="1" applyProtection="1">
      <alignment horizontal="center" vertical="center"/>
      <protection locked="0"/>
    </xf>
    <xf numFmtId="0" fontId="30" fillId="3" borderId="46" xfId="0" applyFont="1" applyFill="1" applyBorder="1" applyAlignment="1" applyProtection="1">
      <alignment horizontal="center" vertical="center"/>
      <protection locked="0"/>
    </xf>
    <xf numFmtId="0" fontId="30" fillId="3" borderId="59" xfId="0" applyFont="1" applyFill="1" applyBorder="1" applyAlignment="1" applyProtection="1">
      <alignment horizontal="center" vertical="center"/>
      <protection locked="0"/>
    </xf>
    <xf numFmtId="0" fontId="26" fillId="3" borderId="42" xfId="0" applyFont="1" applyFill="1" applyBorder="1" applyAlignment="1" applyProtection="1">
      <alignment horizontal="center" vertical="center"/>
      <protection locked="0"/>
    </xf>
    <xf numFmtId="0" fontId="32" fillId="13" borderId="77" xfId="0" applyFont="1" applyFill="1" applyBorder="1" applyAlignment="1">
      <alignment horizontal="center" vertical="center"/>
    </xf>
    <xf numFmtId="0" fontId="24" fillId="3" borderId="0" xfId="1" applyFont="1" applyFill="1" applyAlignment="1" applyProtection="1">
      <alignment horizontal="right" vertical="center"/>
    </xf>
    <xf numFmtId="0" fontId="3" fillId="3" borderId="5" xfId="0" applyFont="1" applyFill="1" applyBorder="1" applyAlignment="1" applyProtection="1">
      <alignment vertical="center"/>
      <protection locked="0"/>
    </xf>
    <xf numFmtId="0" fontId="25" fillId="6" borderId="0" xfId="0" applyFont="1" applyFill="1" applyAlignment="1">
      <alignment horizontal="left" vertical="center" indent="1"/>
    </xf>
    <xf numFmtId="0" fontId="0" fillId="3" borderId="39" xfId="0" applyFill="1" applyBorder="1" applyAlignment="1">
      <alignment horizontal="center" vertical="center"/>
    </xf>
    <xf numFmtId="0" fontId="0" fillId="3" borderId="6" xfId="0" applyFill="1" applyBorder="1" applyAlignment="1">
      <alignment horizontal="center" vertical="center"/>
    </xf>
    <xf numFmtId="0" fontId="0" fillId="3" borderId="6" xfId="0" applyFill="1" applyBorder="1" applyAlignment="1">
      <alignment vertical="center"/>
    </xf>
    <xf numFmtId="0" fontId="0" fillId="3" borderId="13" xfId="0" applyFill="1" applyBorder="1" applyAlignment="1">
      <alignment horizontal="center" vertical="center"/>
    </xf>
    <xf numFmtId="0" fontId="0" fillId="3" borderId="40" xfId="0" applyFill="1" applyBorder="1" applyAlignment="1">
      <alignment horizontal="center" vertical="center"/>
    </xf>
    <xf numFmtId="0" fontId="20" fillId="3" borderId="40" xfId="0" applyFont="1" applyFill="1" applyBorder="1" applyAlignment="1">
      <alignment horizontal="center" vertical="center" wrapText="1"/>
    </xf>
    <xf numFmtId="0" fontId="20" fillId="3" borderId="40" xfId="0" applyFont="1" applyFill="1" applyBorder="1" applyAlignment="1">
      <alignment horizontal="right" vertical="center"/>
    </xf>
    <xf numFmtId="14" fontId="5" fillId="3" borderId="40" xfId="0" applyNumberFormat="1" applyFont="1" applyFill="1" applyBorder="1" applyAlignment="1" applyProtection="1">
      <alignment horizontal="center" vertical="center"/>
      <protection locked="0"/>
    </xf>
    <xf numFmtId="0" fontId="20" fillId="3" borderId="40" xfId="0" applyFont="1" applyFill="1" applyBorder="1" applyAlignment="1">
      <alignment horizontal="center" vertical="center"/>
    </xf>
    <xf numFmtId="0" fontId="0" fillId="3" borderId="40" xfId="0" applyFill="1" applyBorder="1" applyAlignment="1">
      <alignment vertical="center"/>
    </xf>
    <xf numFmtId="0" fontId="0" fillId="3" borderId="40" xfId="0" applyFill="1" applyBorder="1" applyAlignment="1" applyProtection="1">
      <alignment vertical="center"/>
      <protection locked="0"/>
    </xf>
    <xf numFmtId="0" fontId="0" fillId="3" borderId="14" xfId="0" applyFill="1" applyBorder="1" applyAlignment="1">
      <alignment horizontal="center" vertical="center"/>
    </xf>
    <xf numFmtId="0" fontId="0" fillId="6" borderId="88" xfId="0" applyFill="1" applyBorder="1" applyAlignment="1">
      <alignment horizontal="center" vertical="center" wrapText="1"/>
    </xf>
    <xf numFmtId="0" fontId="0" fillId="6" borderId="89" xfId="0" applyFill="1" applyBorder="1" applyAlignment="1">
      <alignment horizontal="center" vertical="center"/>
    </xf>
    <xf numFmtId="0" fontId="6" fillId="6" borderId="0" xfId="0" applyFont="1" applyFill="1" applyAlignment="1">
      <alignment vertical="center"/>
    </xf>
    <xf numFmtId="0" fontId="39" fillId="6" borderId="0" xfId="0" applyFont="1" applyFill="1" applyAlignment="1">
      <alignment horizontal="center" vertical="center" wrapText="1"/>
    </xf>
    <xf numFmtId="164" fontId="6" fillId="3" borderId="0" xfId="0" applyNumberFormat="1" applyFont="1" applyFill="1" applyAlignment="1">
      <alignment vertical="center" wrapText="1"/>
    </xf>
    <xf numFmtId="0" fontId="0" fillId="3" borderId="0" xfId="0" applyFill="1" applyAlignment="1">
      <alignment vertical="center" wrapText="1"/>
    </xf>
    <xf numFmtId="0" fontId="0" fillId="0" borderId="0" xfId="0" applyAlignment="1">
      <alignment vertical="center" wrapText="1"/>
    </xf>
    <xf numFmtId="0" fontId="0" fillId="0" borderId="0" xfId="0" applyAlignment="1">
      <alignment vertical="center"/>
    </xf>
    <xf numFmtId="0" fontId="2" fillId="0" borderId="0" xfId="0" applyFont="1" applyAlignment="1">
      <alignment vertical="center"/>
    </xf>
    <xf numFmtId="0" fontId="39" fillId="0" borderId="0" xfId="0" applyFont="1" applyAlignment="1">
      <alignment vertical="center" wrapText="1"/>
    </xf>
    <xf numFmtId="0" fontId="51" fillId="7" borderId="88" xfId="0" applyFont="1" applyFill="1" applyBorder="1" applyAlignment="1">
      <alignment horizontal="right" vertical="center" wrapText="1"/>
    </xf>
    <xf numFmtId="0" fontId="52" fillId="7" borderId="90" xfId="0" applyFont="1" applyFill="1" applyBorder="1" applyAlignment="1">
      <alignment horizontal="center" vertical="center"/>
    </xf>
    <xf numFmtId="0" fontId="52" fillId="7" borderId="89" xfId="0" applyFont="1" applyFill="1" applyBorder="1" applyAlignment="1">
      <alignment horizontal="center" vertical="center"/>
    </xf>
    <xf numFmtId="0" fontId="31" fillId="14" borderId="5" xfId="0" applyFont="1" applyFill="1" applyBorder="1" applyAlignment="1">
      <alignment horizontal="center" vertical="center"/>
    </xf>
    <xf numFmtId="44" fontId="5" fillId="3" borderId="0" xfId="0" applyNumberFormat="1" applyFont="1" applyFill="1" applyAlignment="1">
      <alignment vertical="center"/>
    </xf>
    <xf numFmtId="0" fontId="3" fillId="15" borderId="0" xfId="0" applyFont="1" applyFill="1" applyAlignment="1">
      <alignment horizontal="center" vertical="center"/>
    </xf>
    <xf numFmtId="0" fontId="5" fillId="15" borderId="0" xfId="0" applyFont="1" applyFill="1" applyAlignment="1">
      <alignment horizontal="center" vertical="center"/>
    </xf>
    <xf numFmtId="164" fontId="5" fillId="15" borderId="0" xfId="0" applyNumberFormat="1" applyFont="1" applyFill="1" applyAlignment="1">
      <alignment horizontal="center" vertical="center"/>
    </xf>
    <xf numFmtId="0" fontId="3" fillId="15" borderId="0" xfId="0" applyFont="1" applyFill="1" applyAlignment="1">
      <alignment horizontal="center" vertical="center" wrapText="1"/>
    </xf>
    <xf numFmtId="0" fontId="55" fillId="15" borderId="0" xfId="0" applyFont="1" applyFill="1" applyAlignment="1">
      <alignment horizontal="center" vertical="center" wrapText="1"/>
    </xf>
    <xf numFmtId="0" fontId="56" fillId="17" borderId="0" xfId="0" applyFont="1" applyFill="1" applyAlignment="1">
      <alignment horizontal="center" vertical="center" wrapText="1"/>
    </xf>
    <xf numFmtId="0" fontId="56" fillId="15" borderId="0" xfId="0" applyFont="1" applyFill="1" applyAlignment="1">
      <alignment horizontal="center" vertical="center" wrapText="1"/>
    </xf>
    <xf numFmtId="164" fontId="56" fillId="15" borderId="0" xfId="0" applyNumberFormat="1" applyFont="1" applyFill="1" applyAlignment="1">
      <alignment horizontal="center" vertical="center" wrapText="1"/>
    </xf>
    <xf numFmtId="0" fontId="3" fillId="15" borderId="0" xfId="0" applyFont="1" applyFill="1" applyAlignment="1">
      <alignment vertical="center" wrapText="1"/>
    </xf>
    <xf numFmtId="164" fontId="3" fillId="15" borderId="0" xfId="0" applyNumberFormat="1" applyFont="1" applyFill="1" applyAlignment="1">
      <alignment vertical="center" wrapText="1"/>
    </xf>
    <xf numFmtId="0" fontId="31" fillId="15" borderId="0" xfId="0" applyFont="1" applyFill="1" applyAlignment="1">
      <alignment horizontal="center" vertical="center"/>
    </xf>
    <xf numFmtId="0" fontId="31" fillId="15" borderId="0" xfId="0" applyFont="1" applyFill="1" applyAlignment="1">
      <alignment horizontal="center" vertical="center" wrapText="1"/>
    </xf>
    <xf numFmtId="0" fontId="54" fillId="15" borderId="0" xfId="0" applyFont="1" applyFill="1" applyAlignment="1">
      <alignment horizontal="left" vertical="center" wrapText="1" indent="1"/>
    </xf>
    <xf numFmtId="0" fontId="3" fillId="15" borderId="0" xfId="0" applyFont="1" applyFill="1" applyAlignment="1">
      <alignment horizontal="left" vertical="center" indent="1"/>
    </xf>
    <xf numFmtId="0" fontId="1" fillId="15" borderId="0" xfId="0" applyFont="1" applyFill="1" applyAlignment="1">
      <alignment horizontal="center" vertical="center"/>
    </xf>
    <xf numFmtId="0" fontId="3" fillId="15" borderId="0" xfId="0" applyFont="1" applyFill="1" applyAlignment="1">
      <alignment vertical="center"/>
    </xf>
    <xf numFmtId="0" fontId="57" fillId="16" borderId="0" xfId="0" applyFont="1" applyFill="1" applyAlignment="1">
      <alignment horizontal="center" vertical="center" wrapText="1"/>
    </xf>
    <xf numFmtId="0" fontId="58" fillId="16" borderId="91" xfId="0" applyFont="1" applyFill="1" applyBorder="1" applyAlignment="1">
      <alignment horizontal="center" vertical="center" wrapText="1"/>
    </xf>
    <xf numFmtId="164" fontId="58" fillId="16" borderId="91" xfId="0" applyNumberFormat="1" applyFont="1" applyFill="1" applyBorder="1" applyAlignment="1">
      <alignment horizontal="center" vertical="center" wrapText="1"/>
    </xf>
    <xf numFmtId="0" fontId="57" fillId="16" borderId="91" xfId="0" applyFont="1" applyFill="1" applyBorder="1" applyAlignment="1">
      <alignment horizontal="center" vertical="center" wrapText="1"/>
    </xf>
    <xf numFmtId="0" fontId="57" fillId="16" borderId="92" xfId="0" applyFont="1" applyFill="1" applyBorder="1" applyAlignment="1">
      <alignment horizontal="center" vertical="center" wrapText="1"/>
    </xf>
    <xf numFmtId="0" fontId="32" fillId="2" borderId="0" xfId="0" applyFont="1" applyFill="1" applyAlignment="1">
      <alignment horizontal="center" vertical="center" wrapText="1"/>
    </xf>
    <xf numFmtId="0" fontId="31" fillId="2" borderId="0" xfId="0" applyFont="1" applyFill="1" applyAlignment="1">
      <alignment horizontal="center" vertical="center" wrapText="1"/>
    </xf>
    <xf numFmtId="0" fontId="42" fillId="2" borderId="0" xfId="0" applyFont="1" applyFill="1" applyAlignment="1">
      <alignment horizontal="center" vertical="center" wrapText="1"/>
    </xf>
    <xf numFmtId="0" fontId="1" fillId="2" borderId="0" xfId="0" applyFont="1" applyFill="1" applyAlignment="1">
      <alignment horizontal="center" vertical="center"/>
    </xf>
    <xf numFmtId="0" fontId="3" fillId="2" borderId="0" xfId="0" applyFont="1" applyFill="1" applyAlignment="1">
      <alignment horizontal="center" vertical="center"/>
    </xf>
    <xf numFmtId="0" fontId="6" fillId="2" borderId="0" xfId="0" applyFont="1" applyFill="1"/>
    <xf numFmtId="0" fontId="38" fillId="2" borderId="0" xfId="0" applyFont="1" applyFill="1" applyAlignment="1">
      <alignment vertical="center" wrapText="1"/>
    </xf>
    <xf numFmtId="0" fontId="3" fillId="2" borderId="0" xfId="0" applyFont="1" applyFill="1" applyAlignment="1">
      <alignment horizontal="left" vertical="center" indent="1"/>
    </xf>
    <xf numFmtId="0" fontId="6" fillId="2" borderId="0" xfId="0" applyFont="1" applyFill="1" applyAlignment="1">
      <alignment vertical="center"/>
    </xf>
    <xf numFmtId="0" fontId="43" fillId="3" borderId="43" xfId="0" applyFont="1" applyFill="1" applyBorder="1" applyAlignment="1">
      <alignment horizontal="center" vertical="center"/>
    </xf>
    <xf numFmtId="0" fontId="43" fillId="3" borderId="44" xfId="0" applyFont="1" applyFill="1" applyBorder="1" applyAlignment="1">
      <alignment horizontal="center" vertical="center"/>
    </xf>
    <xf numFmtId="0" fontId="43" fillId="3" borderId="45" xfId="0" applyFont="1" applyFill="1" applyBorder="1" applyAlignment="1">
      <alignment horizontal="center" vertical="center"/>
    </xf>
    <xf numFmtId="0" fontId="43" fillId="3" borderId="47" xfId="0" applyFont="1" applyFill="1" applyBorder="1" applyAlignment="1">
      <alignment horizontal="center" vertical="center"/>
    </xf>
    <xf numFmtId="0" fontId="43" fillId="3" borderId="48" xfId="0" applyFont="1" applyFill="1" applyBorder="1" applyAlignment="1">
      <alignment horizontal="center" vertical="center"/>
    </xf>
    <xf numFmtId="0" fontId="43" fillId="3" borderId="52" xfId="0" applyFont="1" applyFill="1" applyBorder="1" applyAlignment="1">
      <alignment horizontal="center" vertical="center"/>
    </xf>
    <xf numFmtId="0" fontId="43" fillId="3" borderId="37" xfId="0" applyFont="1" applyFill="1" applyBorder="1" applyAlignment="1">
      <alignment horizontal="center" vertical="center"/>
    </xf>
    <xf numFmtId="0" fontId="43" fillId="3" borderId="53" xfId="0" applyFont="1" applyFill="1" applyBorder="1" applyAlignment="1">
      <alignment horizontal="center" vertical="center"/>
    </xf>
    <xf numFmtId="164" fontId="6" fillId="2" borderId="0" xfId="0" applyNumberFormat="1" applyFont="1" applyFill="1" applyAlignment="1">
      <alignment horizontal="center" vertical="center"/>
    </xf>
    <xf numFmtId="164" fontId="38" fillId="2" borderId="0" xfId="0" applyNumberFormat="1" applyFont="1" applyFill="1" applyAlignment="1">
      <alignment horizontal="center" vertical="center"/>
    </xf>
    <xf numFmtId="0" fontId="38" fillId="2" borderId="0" xfId="0" applyFont="1" applyFill="1" applyAlignment="1">
      <alignment horizontal="center" vertical="center"/>
    </xf>
    <xf numFmtId="0" fontId="5" fillId="2" borderId="0" xfId="0" applyFont="1" applyFill="1" applyAlignment="1">
      <alignment horizontal="left" vertical="center" indent="1"/>
    </xf>
    <xf numFmtId="0" fontId="38" fillId="2" borderId="0" xfId="0" applyFont="1" applyFill="1" applyAlignment="1">
      <alignment horizontal="left" vertical="center" indent="1"/>
    </xf>
    <xf numFmtId="0" fontId="20" fillId="18" borderId="0" xfId="0" applyFont="1" applyFill="1" applyAlignment="1">
      <alignment vertical="center"/>
    </xf>
    <xf numFmtId="0" fontId="29" fillId="3" borderId="0" xfId="0" applyFont="1" applyFill="1" applyAlignment="1">
      <alignment vertical="center"/>
    </xf>
    <xf numFmtId="0" fontId="3" fillId="2" borderId="0" xfId="0" applyFont="1" applyFill="1" applyAlignment="1">
      <alignment vertical="center" wrapText="1"/>
    </xf>
    <xf numFmtId="0" fontId="0" fillId="3" borderId="0" xfId="0" applyFill="1" applyAlignment="1">
      <alignment horizontal="left" vertical="center" indent="2"/>
    </xf>
    <xf numFmtId="44" fontId="28" fillId="3" borderId="0" xfId="0" applyNumberFormat="1" applyFont="1" applyFill="1" applyAlignment="1">
      <alignment vertical="center"/>
    </xf>
    <xf numFmtId="0" fontId="3" fillId="2" borderId="0" xfId="0" applyFont="1" applyFill="1" applyAlignment="1">
      <alignment horizontal="center" vertical="center" wrapText="1"/>
    </xf>
    <xf numFmtId="14" fontId="5" fillId="3" borderId="40" xfId="0" applyNumberFormat="1" applyFont="1" applyFill="1" applyBorder="1" applyAlignment="1">
      <alignment horizontal="center" vertical="center"/>
    </xf>
    <xf numFmtId="0" fontId="30" fillId="3" borderId="58" xfId="0" applyFont="1" applyFill="1" applyBorder="1" applyAlignment="1">
      <alignment horizontal="center" vertical="center"/>
    </xf>
    <xf numFmtId="0" fontId="30" fillId="3" borderId="42" xfId="0" applyFont="1" applyFill="1" applyBorder="1" applyAlignment="1">
      <alignment horizontal="center" vertical="center"/>
    </xf>
    <xf numFmtId="0" fontId="30" fillId="3" borderId="46" xfId="0" applyFont="1" applyFill="1" applyBorder="1" applyAlignment="1">
      <alignment horizontal="center" vertical="center"/>
    </xf>
    <xf numFmtId="0" fontId="30" fillId="3" borderId="59" xfId="0" applyFont="1" applyFill="1" applyBorder="1" applyAlignment="1">
      <alignment horizontal="center" vertical="center"/>
    </xf>
    <xf numFmtId="0" fontId="26" fillId="3" borderId="42" xfId="0" applyFont="1" applyFill="1" applyBorder="1" applyAlignment="1">
      <alignment horizontal="center" vertical="center"/>
    </xf>
    <xf numFmtId="0" fontId="20" fillId="18" borderId="0" xfId="0" applyFont="1" applyFill="1" applyAlignment="1">
      <alignment horizontal="center" vertical="center"/>
    </xf>
    <xf numFmtId="0" fontId="6" fillId="2" borderId="0" xfId="0" applyFont="1" applyFill="1" applyAlignment="1">
      <alignment horizontal="center" vertical="center"/>
    </xf>
    <xf numFmtId="0" fontId="5" fillId="2" borderId="0" xfId="0" applyFont="1" applyFill="1" applyAlignment="1">
      <alignment horizontal="center" vertical="center"/>
    </xf>
    <xf numFmtId="0" fontId="57" fillId="16" borderId="99" xfId="0" applyFont="1" applyFill="1" applyBorder="1" applyAlignment="1">
      <alignment horizontal="center" vertical="center" wrapText="1"/>
    </xf>
    <xf numFmtId="0" fontId="57" fillId="16" borderId="41" xfId="0" applyFont="1" applyFill="1" applyBorder="1" applyAlignment="1">
      <alignment horizontal="center" vertical="center" wrapText="1"/>
    </xf>
    <xf numFmtId="0" fontId="57" fillId="16" borderId="100" xfId="0" applyFont="1" applyFill="1" applyBorder="1" applyAlignment="1">
      <alignment horizontal="center" vertical="center" wrapText="1"/>
    </xf>
    <xf numFmtId="0" fontId="57" fillId="16" borderId="101" xfId="0" applyFont="1" applyFill="1" applyBorder="1" applyAlignment="1">
      <alignment horizontal="center" vertical="center" wrapText="1"/>
    </xf>
    <xf numFmtId="0" fontId="57" fillId="16" borderId="102" xfId="0" applyFont="1" applyFill="1" applyBorder="1" applyAlignment="1">
      <alignment horizontal="center" vertical="center" wrapText="1"/>
    </xf>
    <xf numFmtId="0" fontId="34" fillId="16" borderId="0" xfId="0" applyFont="1" applyFill="1" applyAlignment="1">
      <alignment horizontal="center" vertical="center" wrapText="1"/>
    </xf>
    <xf numFmtId="165" fontId="34" fillId="16" borderId="99" xfId="0" applyNumberFormat="1" applyFont="1" applyFill="1" applyBorder="1" applyAlignment="1">
      <alignment horizontal="center" vertical="center" wrapText="1"/>
    </xf>
    <xf numFmtId="165" fontId="34" fillId="16" borderId="91" xfId="0" applyNumberFormat="1" applyFont="1" applyFill="1" applyBorder="1" applyAlignment="1">
      <alignment horizontal="center" vertical="center" wrapText="1"/>
    </xf>
    <xf numFmtId="165" fontId="34" fillId="16" borderId="92" xfId="0" applyNumberFormat="1" applyFont="1" applyFill="1" applyBorder="1" applyAlignment="1">
      <alignment horizontal="center" vertical="center" wrapText="1"/>
    </xf>
    <xf numFmtId="0" fontId="56" fillId="17" borderId="41" xfId="0" applyFont="1" applyFill="1" applyBorder="1" applyAlignment="1">
      <alignment horizontal="center" vertical="center" wrapText="1"/>
    </xf>
    <xf numFmtId="0" fontId="43" fillId="7" borderId="0" xfId="0" applyFont="1" applyFill="1" applyAlignment="1">
      <alignment horizontal="center" vertical="center" wrapText="1"/>
    </xf>
    <xf numFmtId="165" fontId="34" fillId="16" borderId="0" xfId="0" applyNumberFormat="1" applyFont="1" applyFill="1" applyAlignment="1">
      <alignment horizontal="center" vertical="center" wrapText="1"/>
    </xf>
    <xf numFmtId="0" fontId="31" fillId="17" borderId="0" xfId="0" applyFont="1" applyFill="1" applyAlignment="1">
      <alignment horizontal="center" vertical="center"/>
    </xf>
    <xf numFmtId="0" fontId="31" fillId="17" borderId="0" xfId="0" applyFont="1" applyFill="1" applyAlignment="1">
      <alignment horizontal="center"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55" fillId="17" borderId="0" xfId="0" applyFont="1" applyFill="1" applyAlignment="1">
      <alignment horizontal="center" vertical="center" wrapText="1"/>
    </xf>
    <xf numFmtId="0" fontId="54" fillId="17" borderId="0" xfId="0" applyFont="1" applyFill="1" applyAlignment="1">
      <alignment horizontal="left" vertical="center" wrapText="1" indent="1"/>
    </xf>
    <xf numFmtId="0" fontId="3" fillId="17" borderId="0" xfId="0" applyFont="1" applyFill="1" applyAlignment="1">
      <alignment horizontal="left" vertical="center" indent="1"/>
    </xf>
    <xf numFmtId="0" fontId="1" fillId="17" borderId="0" xfId="0" applyFont="1" applyFill="1" applyAlignment="1">
      <alignment horizontal="center" vertical="center"/>
    </xf>
    <xf numFmtId="165" fontId="56" fillId="17" borderId="0" xfId="0" applyNumberFormat="1" applyFont="1" applyFill="1" applyAlignment="1">
      <alignment horizontal="center" vertical="center" wrapText="1"/>
    </xf>
    <xf numFmtId="0" fontId="56" fillId="17" borderId="0" xfId="0" applyFont="1" applyFill="1" applyAlignment="1">
      <alignment horizontal="center" vertical="center"/>
    </xf>
    <xf numFmtId="0" fontId="54" fillId="15" borderId="0" xfId="0" applyFont="1" applyFill="1" applyAlignment="1">
      <alignment horizontal="center" vertical="center" wrapText="1"/>
    </xf>
    <xf numFmtId="0" fontId="43" fillId="19" borderId="0" xfId="0" applyFont="1" applyFill="1" applyAlignment="1">
      <alignment horizontal="center" vertical="center"/>
    </xf>
    <xf numFmtId="0" fontId="34" fillId="16" borderId="0" xfId="0" applyFont="1" applyFill="1" applyAlignment="1">
      <alignment horizontal="center" vertical="center"/>
    </xf>
    <xf numFmtId="0" fontId="34" fillId="16" borderId="9" xfId="0" applyFont="1" applyFill="1" applyBorder="1" applyAlignment="1">
      <alignment horizontal="center" vertical="center" wrapText="1"/>
    </xf>
    <xf numFmtId="0" fontId="34" fillId="16" borderId="84" xfId="0" applyFont="1" applyFill="1" applyBorder="1" applyAlignment="1">
      <alignment horizontal="center" vertical="center" wrapText="1"/>
    </xf>
    <xf numFmtId="165" fontId="34" fillId="16" borderId="7" xfId="0" applyNumberFormat="1" applyFont="1" applyFill="1" applyBorder="1" applyAlignment="1">
      <alignment horizontal="center" vertical="center" wrapText="1"/>
    </xf>
    <xf numFmtId="0" fontId="55" fillId="15" borderId="0" xfId="0" applyFont="1" applyFill="1" applyAlignment="1">
      <alignment horizontal="center" vertical="center"/>
    </xf>
    <xf numFmtId="0" fontId="55" fillId="15" borderId="0" xfId="0" applyFont="1" applyFill="1" applyAlignment="1">
      <alignment horizontal="left" vertical="center"/>
    </xf>
    <xf numFmtId="0" fontId="0" fillId="3" borderId="0" xfId="0" applyFill="1" applyAlignment="1">
      <alignment horizontal="left" vertical="center" indent="1"/>
    </xf>
    <xf numFmtId="0" fontId="55" fillId="2" borderId="0" xfId="0" applyFont="1" applyFill="1" applyAlignment="1">
      <alignment horizontal="center" vertical="center"/>
    </xf>
    <xf numFmtId="0" fontId="17" fillId="12" borderId="0" xfId="0" applyFont="1" applyFill="1" applyAlignment="1">
      <alignment horizontal="center" vertical="center" wrapText="1"/>
    </xf>
    <xf numFmtId="0" fontId="32" fillId="12" borderId="0" xfId="0" applyFont="1" applyFill="1" applyAlignment="1">
      <alignment horizontal="center" vertical="center"/>
    </xf>
    <xf numFmtId="0" fontId="6" fillId="12" borderId="0" xfId="0" applyFont="1" applyFill="1" applyAlignment="1">
      <alignment vertical="center" wrapText="1"/>
    </xf>
    <xf numFmtId="0" fontId="31" fillId="12" borderId="0" xfId="0" applyFont="1" applyFill="1" applyAlignment="1">
      <alignment horizontal="center" vertical="center"/>
    </xf>
    <xf numFmtId="0" fontId="31" fillId="12" borderId="0" xfId="0" applyFont="1" applyFill="1" applyAlignment="1">
      <alignment horizontal="center" vertical="center" wrapText="1"/>
    </xf>
    <xf numFmtId="164" fontId="60" fillId="7" borderId="0" xfId="0" applyNumberFormat="1" applyFont="1" applyFill="1" applyAlignment="1">
      <alignment horizontal="center" vertical="center"/>
    </xf>
    <xf numFmtId="0" fontId="60" fillId="7" borderId="0" xfId="0" applyFont="1" applyFill="1" applyAlignment="1">
      <alignment horizontal="center" vertical="center"/>
    </xf>
    <xf numFmtId="0" fontId="15" fillId="3" borderId="0" xfId="0" applyFont="1" applyFill="1" applyAlignment="1">
      <alignment vertical="center" wrapText="1"/>
    </xf>
    <xf numFmtId="0" fontId="5" fillId="3" borderId="0" xfId="0" applyFont="1" applyFill="1" applyAlignment="1">
      <alignment vertical="center" wrapText="1"/>
    </xf>
    <xf numFmtId="0" fontId="15" fillId="3" borderId="0" xfId="0" applyFont="1" applyFill="1" applyAlignment="1" applyProtection="1">
      <alignment vertical="center" wrapText="1"/>
      <protection locked="0"/>
    </xf>
    <xf numFmtId="0" fontId="5" fillId="3" borderId="0" xfId="0" applyFont="1" applyFill="1" applyAlignment="1" applyProtection="1">
      <alignment vertical="center" wrapText="1"/>
      <protection locked="0"/>
    </xf>
    <xf numFmtId="0" fontId="61" fillId="3" borderId="0" xfId="0" applyFont="1" applyFill="1" applyAlignment="1" applyProtection="1">
      <alignment vertical="center" wrapText="1"/>
      <protection locked="0"/>
    </xf>
    <xf numFmtId="0" fontId="32" fillId="3" borderId="0" xfId="0" applyFont="1" applyFill="1" applyAlignment="1" applyProtection="1">
      <alignment vertical="center" wrapText="1"/>
      <protection locked="0"/>
    </xf>
    <xf numFmtId="0" fontId="14" fillId="0" borderId="0" xfId="0" applyFont="1" applyAlignment="1">
      <alignment vertical="center"/>
    </xf>
    <xf numFmtId="0" fontId="15" fillId="3" borderId="0" xfId="0" applyFont="1" applyFill="1" applyAlignment="1">
      <alignment vertical="center"/>
    </xf>
    <xf numFmtId="0" fontId="29" fillId="3" borderId="0" xfId="0" applyFont="1" applyFill="1" applyAlignment="1">
      <alignment horizontal="left" vertical="center"/>
    </xf>
    <xf numFmtId="0" fontId="69" fillId="3" borderId="0" xfId="0" applyFont="1" applyFill="1" applyAlignment="1">
      <alignment horizontal="left" vertical="center"/>
    </xf>
    <xf numFmtId="0" fontId="29" fillId="3" borderId="0" xfId="0" applyFont="1" applyFill="1" applyAlignment="1">
      <alignment horizontal="left" vertical="center" indent="1"/>
    </xf>
    <xf numFmtId="0" fontId="70" fillId="3" borderId="0" xfId="0" applyFont="1" applyFill="1" applyAlignment="1">
      <alignment vertical="center"/>
    </xf>
    <xf numFmtId="0" fontId="70" fillId="3" borderId="0" xfId="0" applyFont="1" applyFill="1" applyAlignment="1">
      <alignment horizontal="left" vertical="center"/>
    </xf>
    <xf numFmtId="0" fontId="69" fillId="3" borderId="0" xfId="0" applyFont="1" applyFill="1" applyAlignment="1">
      <alignment horizontal="left" vertical="center" indent="2"/>
    </xf>
    <xf numFmtId="0" fontId="70" fillId="3" borderId="0" xfId="0" applyFont="1" applyFill="1" applyAlignment="1">
      <alignment horizontal="left" vertical="center" indent="1"/>
    </xf>
    <xf numFmtId="0" fontId="43" fillId="3" borderId="0" xfId="0" applyFont="1" applyFill="1" applyAlignment="1">
      <alignment horizontal="center" vertical="center" wrapText="1"/>
    </xf>
    <xf numFmtId="0" fontId="4" fillId="5" borderId="79" xfId="0" applyFont="1" applyFill="1" applyBorder="1" applyAlignment="1">
      <alignment vertical="center"/>
    </xf>
    <xf numFmtId="0" fontId="0" fillId="3" borderId="85" xfId="0" applyFill="1" applyBorder="1" applyAlignment="1">
      <alignment horizontal="center" vertical="center"/>
    </xf>
    <xf numFmtId="0" fontId="0" fillId="3" borderId="87" xfId="0" applyFill="1" applyBorder="1" applyAlignment="1">
      <alignment horizontal="center" vertical="center"/>
    </xf>
    <xf numFmtId="0" fontId="0" fillId="3" borderId="84" xfId="0" applyFill="1" applyBorder="1" applyAlignment="1">
      <alignment horizontal="center" vertical="center"/>
    </xf>
    <xf numFmtId="20" fontId="33" fillId="6" borderId="106" xfId="0" applyNumberFormat="1" applyFont="1" applyFill="1" applyBorder="1" applyAlignment="1">
      <alignment horizontal="center" vertical="center"/>
    </xf>
    <xf numFmtId="20" fontId="33" fillId="6" borderId="107" xfId="0" applyNumberFormat="1" applyFont="1" applyFill="1" applyBorder="1" applyAlignment="1">
      <alignment horizontal="center" vertical="center"/>
    </xf>
    <xf numFmtId="49" fontId="32" fillId="10" borderId="0" xfId="0" applyNumberFormat="1" applyFont="1" applyFill="1" applyAlignment="1">
      <alignment horizontal="center" vertical="center"/>
    </xf>
    <xf numFmtId="0" fontId="31" fillId="13" borderId="0" xfId="0" applyFont="1" applyFill="1" applyAlignment="1">
      <alignment horizontal="center" vertical="center"/>
    </xf>
    <xf numFmtId="0" fontId="0" fillId="3" borderId="0" xfId="0" applyFill="1" applyAlignment="1">
      <alignment horizontal="center" vertical="center"/>
    </xf>
    <xf numFmtId="0" fontId="0" fillId="6" borderId="0" xfId="0" applyFill="1" applyAlignment="1">
      <alignment horizontal="center" vertical="center"/>
    </xf>
    <xf numFmtId="0" fontId="6" fillId="3" borderId="0" xfId="0" applyFont="1" applyFill="1" applyAlignment="1">
      <alignment horizontal="center" vertical="center"/>
    </xf>
    <xf numFmtId="0" fontId="32" fillId="11" borderId="0" xfId="0" applyFont="1" applyFill="1" applyAlignment="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0" fillId="6" borderId="0" xfId="0" applyFill="1" applyAlignment="1">
      <alignment horizontal="left" vertical="center"/>
    </xf>
    <xf numFmtId="165" fontId="26" fillId="9" borderId="119" xfId="0" applyNumberFormat="1" applyFont="1" applyFill="1" applyBorder="1" applyAlignment="1" applyProtection="1">
      <alignment horizontal="center" vertical="center"/>
      <protection locked="0"/>
    </xf>
    <xf numFmtId="165" fontId="26" fillId="8" borderId="117" xfId="0" applyNumberFormat="1" applyFont="1" applyFill="1" applyBorder="1" applyAlignment="1" applyProtection="1">
      <alignment horizontal="center" vertical="center"/>
      <protection locked="0"/>
    </xf>
    <xf numFmtId="165" fontId="26" fillId="8" borderId="118" xfId="0" applyNumberFormat="1" applyFont="1" applyFill="1" applyBorder="1" applyAlignment="1" applyProtection="1">
      <alignment horizontal="center" vertical="center"/>
      <protection locked="0"/>
    </xf>
    <xf numFmtId="0" fontId="8" fillId="3" borderId="0" xfId="0" applyFont="1" applyFill="1" applyAlignment="1">
      <alignment horizontal="center" vertical="center" wrapText="1"/>
    </xf>
    <xf numFmtId="0" fontId="8" fillId="3" borderId="0" xfId="0" applyFont="1" applyFill="1" applyAlignment="1">
      <alignment horizontal="center" vertical="center"/>
    </xf>
    <xf numFmtId="0" fontId="9" fillId="3" borderId="0" xfId="0" applyFont="1" applyFill="1" applyAlignment="1">
      <alignment horizontal="center" vertical="center"/>
    </xf>
    <xf numFmtId="0" fontId="3" fillId="15" borderId="0" xfId="0" applyFont="1" applyFill="1" applyAlignment="1">
      <alignment horizontal="center" vertical="center"/>
    </xf>
    <xf numFmtId="0" fontId="22" fillId="3" borderId="0" xfId="0" applyFont="1" applyFill="1" applyAlignment="1">
      <alignment horizontal="right" vertical="center" wrapText="1"/>
    </xf>
    <xf numFmtId="0" fontId="22" fillId="3" borderId="117" xfId="0" applyFont="1" applyFill="1" applyBorder="1" applyAlignment="1" applyProtection="1">
      <alignment horizontal="left" vertical="center" wrapText="1" indent="1"/>
      <protection locked="0"/>
    </xf>
    <xf numFmtId="0" fontId="22" fillId="3" borderId="82" xfId="0" applyFont="1" applyFill="1" applyBorder="1" applyAlignment="1" applyProtection="1">
      <alignment horizontal="left" vertical="center" wrapText="1" indent="1"/>
      <protection locked="0"/>
    </xf>
    <xf numFmtId="0" fontId="22" fillId="3" borderId="118" xfId="0" applyFont="1" applyFill="1" applyBorder="1" applyAlignment="1" applyProtection="1">
      <alignment horizontal="left" vertical="center" wrapText="1" indent="1"/>
      <protection locked="0"/>
    </xf>
    <xf numFmtId="49" fontId="32" fillId="10" borderId="0" xfId="0" applyNumberFormat="1" applyFont="1" applyFill="1" applyAlignment="1">
      <alignment horizontal="center" vertical="center"/>
    </xf>
    <xf numFmtId="0" fontId="22" fillId="8" borderId="119" xfId="0" applyFont="1" applyFill="1" applyBorder="1" applyAlignment="1" applyProtection="1">
      <alignment horizontal="center" vertical="center"/>
      <protection locked="0"/>
    </xf>
    <xf numFmtId="0" fontId="22" fillId="9" borderId="119" xfId="0" applyFont="1" applyFill="1" applyBorder="1" applyAlignment="1" applyProtection="1">
      <alignment horizontal="center" vertical="center"/>
      <protection locked="0"/>
    </xf>
    <xf numFmtId="0" fontId="14" fillId="3" borderId="0" xfId="0" applyFont="1" applyFill="1" applyAlignment="1">
      <alignment horizontal="center" vertical="center"/>
    </xf>
    <xf numFmtId="0" fontId="9" fillId="8" borderId="0" xfId="0" applyFont="1" applyFill="1" applyAlignment="1">
      <alignment horizontal="center" vertical="center"/>
    </xf>
    <xf numFmtId="0" fontId="22" fillId="9" borderId="0" xfId="0" applyFont="1" applyFill="1" applyAlignment="1">
      <alignment horizontal="center" vertical="center"/>
    </xf>
    <xf numFmtId="0" fontId="9" fillId="8" borderId="4" xfId="0" applyFont="1" applyFill="1" applyBorder="1" applyAlignment="1">
      <alignment horizontal="center" vertical="center"/>
    </xf>
    <xf numFmtId="165" fontId="26" fillId="8" borderId="119" xfId="0" applyNumberFormat="1" applyFont="1" applyFill="1" applyBorder="1" applyAlignment="1" applyProtection="1">
      <alignment horizontal="center" vertical="center"/>
      <protection locked="0"/>
    </xf>
    <xf numFmtId="164" fontId="22" fillId="3" borderId="0" xfId="0" applyNumberFormat="1" applyFont="1" applyFill="1" applyAlignment="1">
      <alignment horizontal="center" vertical="center" wrapText="1"/>
    </xf>
    <xf numFmtId="164" fontId="22" fillId="3" borderId="8" xfId="0" applyNumberFormat="1" applyFont="1" applyFill="1" applyBorder="1" applyAlignment="1">
      <alignment horizontal="center" vertical="center" wrapText="1"/>
    </xf>
    <xf numFmtId="0" fontId="22" fillId="3" borderId="117" xfId="0" applyFont="1" applyFill="1" applyBorder="1" applyAlignment="1" applyProtection="1">
      <alignment horizontal="center" vertical="center" wrapText="1"/>
      <protection locked="0"/>
    </xf>
    <xf numFmtId="0" fontId="22" fillId="3" borderId="82" xfId="0" applyFont="1" applyFill="1" applyBorder="1" applyAlignment="1" applyProtection="1">
      <alignment horizontal="center" vertical="center" wrapText="1"/>
      <protection locked="0"/>
    </xf>
    <xf numFmtId="0" fontId="22" fillId="3" borderId="118" xfId="0" applyFont="1" applyFill="1" applyBorder="1" applyAlignment="1" applyProtection="1">
      <alignment horizontal="center" vertical="center" wrapText="1"/>
      <protection locked="0"/>
    </xf>
    <xf numFmtId="0" fontId="22" fillId="3" borderId="0" xfId="0" applyFont="1" applyFill="1" applyAlignment="1">
      <alignment horizontal="center" vertical="center" wrapText="1"/>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44" fontId="5" fillId="3" borderId="7" xfId="0" applyNumberFormat="1" applyFont="1" applyFill="1" applyBorder="1" applyAlignment="1">
      <alignment horizontal="center" vertical="center"/>
    </xf>
    <xf numFmtId="44" fontId="5" fillId="3" borderId="0" xfId="0" applyNumberFormat="1" applyFont="1" applyFill="1" applyAlignment="1">
      <alignment horizontal="center" vertical="center"/>
    </xf>
    <xf numFmtId="0" fontId="46" fillId="4" borderId="0" xfId="0" applyFont="1" applyFill="1" applyAlignment="1">
      <alignment horizontal="left" vertical="center" indent="1"/>
    </xf>
    <xf numFmtId="0" fontId="36" fillId="7" borderId="0" xfId="0" applyFont="1" applyFill="1" applyAlignment="1">
      <alignment horizontal="center" vertical="center" wrapText="1"/>
    </xf>
    <xf numFmtId="0" fontId="59" fillId="7" borderId="0" xfId="0" applyFont="1" applyFill="1" applyAlignment="1">
      <alignment horizontal="center" vertical="center" wrapText="1"/>
    </xf>
    <xf numFmtId="0" fontId="43" fillId="7" borderId="0" xfId="0" applyFont="1" applyFill="1" applyAlignment="1">
      <alignment horizontal="center" vertical="center" wrapText="1"/>
    </xf>
    <xf numFmtId="0" fontId="22" fillId="8" borderId="84" xfId="0" applyFont="1" applyFill="1" applyBorder="1" applyAlignment="1" applyProtection="1">
      <alignment horizontal="center" vertical="center"/>
      <protection locked="0"/>
    </xf>
    <xf numFmtId="0" fontId="22" fillId="8" borderId="87" xfId="0" applyFont="1" applyFill="1" applyBorder="1" applyAlignment="1" applyProtection="1">
      <alignment horizontal="center" vertical="center"/>
      <protection locked="0"/>
    </xf>
    <xf numFmtId="0" fontId="22" fillId="8" borderId="9" xfId="0" applyFont="1" applyFill="1" applyBorder="1" applyAlignment="1" applyProtection="1">
      <alignment horizontal="center" vertical="center"/>
      <protection locked="0"/>
    </xf>
    <xf numFmtId="0" fontId="22" fillId="8" borderId="10" xfId="0" applyFont="1" applyFill="1" applyBorder="1" applyAlignment="1" applyProtection="1">
      <alignment horizontal="center" vertical="center"/>
      <protection locked="0"/>
    </xf>
    <xf numFmtId="0" fontId="8" fillId="3" borderId="36" xfId="0" applyFont="1" applyFill="1" applyBorder="1" applyAlignment="1">
      <alignment horizontal="left" vertical="center" wrapText="1"/>
    </xf>
    <xf numFmtId="0" fontId="22" fillId="3" borderId="84" xfId="0" applyFont="1" applyFill="1" applyBorder="1" applyAlignment="1" applyProtection="1">
      <alignment horizontal="center" vertical="center" wrapText="1"/>
      <protection locked="0"/>
    </xf>
    <xf numFmtId="0" fontId="22" fillId="3" borderId="85" xfId="0" applyFont="1" applyFill="1" applyBorder="1" applyAlignment="1" applyProtection="1">
      <alignment horizontal="center" vertical="center" wrapText="1"/>
      <protection locked="0"/>
    </xf>
    <xf numFmtId="0" fontId="22" fillId="3" borderId="87" xfId="0" applyFont="1" applyFill="1" applyBorder="1" applyAlignment="1" applyProtection="1">
      <alignment horizontal="center" vertical="center" wrapText="1"/>
      <protection locked="0"/>
    </xf>
    <xf numFmtId="0" fontId="22" fillId="3" borderId="9" xfId="0" applyFont="1" applyFill="1" applyBorder="1" applyAlignment="1" applyProtection="1">
      <alignment horizontal="center" vertical="center" wrapText="1"/>
      <protection locked="0"/>
    </xf>
    <xf numFmtId="0" fontId="22" fillId="3" borderId="4" xfId="0" applyFont="1" applyFill="1" applyBorder="1" applyAlignment="1" applyProtection="1">
      <alignment horizontal="center" vertical="center" wrapText="1"/>
      <protection locked="0"/>
    </xf>
    <xf numFmtId="0" fontId="22" fillId="3" borderId="10" xfId="0" applyFont="1" applyFill="1" applyBorder="1" applyAlignment="1" applyProtection="1">
      <alignment horizontal="center" vertical="center" wrapText="1"/>
      <protection locked="0"/>
    </xf>
    <xf numFmtId="0" fontId="22" fillId="9" borderId="84" xfId="0" applyFont="1" applyFill="1" applyBorder="1" applyAlignment="1" applyProtection="1">
      <alignment horizontal="center" vertical="center"/>
      <protection locked="0"/>
    </xf>
    <xf numFmtId="0" fontId="22" fillId="9" borderId="87" xfId="0" applyFont="1" applyFill="1" applyBorder="1" applyAlignment="1" applyProtection="1">
      <alignment horizontal="center" vertical="center"/>
      <protection locked="0"/>
    </xf>
    <xf numFmtId="0" fontId="22" fillId="9" borderId="9" xfId="0" applyFont="1" applyFill="1" applyBorder="1" applyAlignment="1" applyProtection="1">
      <alignment horizontal="center" vertical="center"/>
      <protection locked="0"/>
    </xf>
    <xf numFmtId="0" fontId="22" fillId="9" borderId="10" xfId="0" applyFont="1" applyFill="1" applyBorder="1" applyAlignment="1" applyProtection="1">
      <alignment horizontal="center" vertical="center"/>
      <protection locked="0"/>
    </xf>
    <xf numFmtId="0" fontId="12" fillId="3" borderId="1" xfId="0" applyFont="1" applyFill="1" applyBorder="1" applyAlignment="1">
      <alignment horizontal="left" vertical="center" indent="1"/>
    </xf>
    <xf numFmtId="0" fontId="12" fillId="3" borderId="2" xfId="0" applyFont="1" applyFill="1" applyBorder="1" applyAlignment="1">
      <alignment horizontal="left" vertical="center" indent="1"/>
    </xf>
    <xf numFmtId="0" fontId="12" fillId="3" borderId="3" xfId="0" applyFont="1" applyFill="1" applyBorder="1" applyAlignment="1">
      <alignment horizontal="left" vertical="center" indent="1"/>
    </xf>
    <xf numFmtId="0" fontId="0" fillId="3" borderId="0" xfId="0" applyFill="1" applyAlignment="1">
      <alignment horizontal="center" vertical="center"/>
    </xf>
    <xf numFmtId="0" fontId="13" fillId="2" borderId="0" xfId="0" applyFont="1" applyFill="1" applyAlignment="1">
      <alignment horizontal="center" vertical="center"/>
    </xf>
    <xf numFmtId="0" fontId="32" fillId="11" borderId="0" xfId="0" applyFont="1" applyFill="1" applyAlignment="1">
      <alignment horizontal="center" vertical="center"/>
    </xf>
    <xf numFmtId="0" fontId="29" fillId="3" borderId="0" xfId="0" applyFont="1" applyFill="1" applyAlignment="1">
      <alignment horizontal="left" vertical="center" wrapText="1"/>
    </xf>
    <xf numFmtId="0" fontId="22" fillId="3" borderId="0" xfId="0" applyFont="1" applyFill="1" applyAlignment="1">
      <alignment horizontal="left" vertical="center" wrapText="1"/>
    </xf>
    <xf numFmtId="49" fontId="32" fillId="10" borderId="0" xfId="0" applyNumberFormat="1" applyFont="1" applyFill="1" applyAlignment="1">
      <alignment horizontal="center" vertical="center" wrapText="1"/>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left" vertical="center" wrapText="1"/>
    </xf>
    <xf numFmtId="0" fontId="37" fillId="3" borderId="39" xfId="0" applyFont="1" applyFill="1" applyBorder="1" applyAlignment="1">
      <alignment horizontal="center" vertical="center"/>
    </xf>
    <xf numFmtId="0" fontId="37" fillId="3" borderId="0" xfId="0" applyFont="1" applyFill="1" applyAlignment="1">
      <alignment horizontal="center" vertical="center"/>
    </xf>
    <xf numFmtId="0" fontId="37" fillId="3" borderId="6" xfId="0" applyFont="1" applyFill="1" applyBorder="1" applyAlignment="1">
      <alignment horizontal="center" vertical="center"/>
    </xf>
    <xf numFmtId="0" fontId="37" fillId="3" borderId="39" xfId="0" applyFont="1" applyFill="1" applyBorder="1" applyAlignment="1">
      <alignment horizontal="left" vertical="top" indent="2"/>
    </xf>
    <xf numFmtId="0" fontId="37" fillId="3" borderId="0" xfId="0" applyFont="1" applyFill="1" applyAlignment="1">
      <alignment horizontal="left" vertical="top" indent="2"/>
    </xf>
    <xf numFmtId="0" fontId="15" fillId="3" borderId="63" xfId="0" applyFont="1" applyFill="1" applyBorder="1" applyAlignment="1">
      <alignment horizontal="right" vertical="center"/>
    </xf>
    <xf numFmtId="0" fontId="15" fillId="3" borderId="64" xfId="0" applyFont="1" applyFill="1" applyBorder="1" applyAlignment="1">
      <alignment horizontal="right" vertical="center"/>
    </xf>
    <xf numFmtId="0" fontId="15" fillId="3" borderId="65" xfId="0" applyFont="1" applyFill="1" applyBorder="1" applyAlignment="1">
      <alignment horizontal="right" vertical="center"/>
    </xf>
    <xf numFmtId="0" fontId="15" fillId="3" borderId="66" xfId="0" applyFont="1" applyFill="1" applyBorder="1" applyAlignment="1">
      <alignment horizontal="right" vertical="center"/>
    </xf>
    <xf numFmtId="0" fontId="15" fillId="3" borderId="67" xfId="0" applyFont="1" applyFill="1" applyBorder="1" applyAlignment="1">
      <alignment horizontal="right" vertical="center"/>
    </xf>
    <xf numFmtId="0" fontId="15" fillId="3" borderId="68" xfId="0" applyFont="1" applyFill="1" applyBorder="1" applyAlignment="1">
      <alignment horizontal="right" vertical="center"/>
    </xf>
    <xf numFmtId="0" fontId="6" fillId="3" borderId="63" xfId="0" applyFont="1" applyFill="1" applyBorder="1" applyAlignment="1" applyProtection="1">
      <alignment horizontal="center" vertical="center"/>
      <protection locked="0"/>
    </xf>
    <xf numFmtId="0" fontId="6" fillId="3" borderId="64" xfId="0" applyFont="1" applyFill="1" applyBorder="1" applyAlignment="1" applyProtection="1">
      <alignment horizontal="center" vertical="center"/>
      <protection locked="0"/>
    </xf>
    <xf numFmtId="0" fontId="6" fillId="3" borderId="65" xfId="0" applyFont="1" applyFill="1" applyBorder="1" applyAlignment="1" applyProtection="1">
      <alignment horizontal="center" vertical="center"/>
      <protection locked="0"/>
    </xf>
    <xf numFmtId="0" fontId="6" fillId="3" borderId="69" xfId="0" applyFont="1" applyFill="1" applyBorder="1" applyAlignment="1" applyProtection="1">
      <alignment horizontal="center" vertical="center"/>
      <protection locked="0"/>
    </xf>
    <xf numFmtId="0" fontId="6" fillId="3" borderId="70" xfId="0" applyFont="1" applyFill="1" applyBorder="1" applyAlignment="1" applyProtection="1">
      <alignment horizontal="center" vertical="center"/>
      <protection locked="0"/>
    </xf>
    <xf numFmtId="0" fontId="6" fillId="3" borderId="71" xfId="0" applyFont="1" applyFill="1" applyBorder="1" applyAlignment="1" applyProtection="1">
      <alignment horizontal="center" vertical="center"/>
      <protection locked="0"/>
    </xf>
    <xf numFmtId="0" fontId="15" fillId="3" borderId="54" xfId="0" applyFont="1" applyFill="1" applyBorder="1" applyAlignment="1">
      <alignment horizontal="right" vertical="center"/>
    </xf>
    <xf numFmtId="0" fontId="15" fillId="3" borderId="0" xfId="0" applyFont="1" applyFill="1" applyAlignment="1">
      <alignment horizontal="right" vertical="center"/>
    </xf>
    <xf numFmtId="0" fontId="15" fillId="3" borderId="72" xfId="0" applyFont="1" applyFill="1" applyBorder="1" applyAlignment="1">
      <alignment horizontal="right" vertical="center"/>
    </xf>
    <xf numFmtId="0" fontId="6" fillId="3" borderId="54" xfId="0" applyFont="1" applyFill="1" applyBorder="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6" fillId="3" borderId="72" xfId="0" applyFont="1" applyFill="1" applyBorder="1" applyAlignment="1" applyProtection="1">
      <alignment horizontal="center" vertical="center"/>
      <protection locked="0"/>
    </xf>
    <xf numFmtId="0" fontId="6" fillId="3" borderId="41" xfId="0" applyFont="1" applyFill="1" applyBorder="1" applyAlignment="1" applyProtection="1">
      <alignment horizontal="center" vertical="center"/>
      <protection locked="0"/>
    </xf>
    <xf numFmtId="0" fontId="28" fillId="3" borderId="41" xfId="0" applyFont="1" applyFill="1" applyBorder="1" applyAlignment="1">
      <alignment horizontal="center" vertical="center"/>
    </xf>
    <xf numFmtId="0" fontId="8" fillId="3" borderId="0" xfId="0" applyFont="1" applyFill="1" applyAlignment="1">
      <alignment horizontal="right" vertical="center"/>
    </xf>
    <xf numFmtId="0" fontId="28" fillId="3" borderId="41" xfId="0" applyFont="1" applyFill="1" applyBorder="1" applyAlignment="1">
      <alignment horizontal="right" vertical="center"/>
    </xf>
    <xf numFmtId="0" fontId="40" fillId="3" borderId="41" xfId="0" applyFont="1" applyFill="1" applyBorder="1" applyAlignment="1" applyProtection="1">
      <alignment horizontal="center" vertical="center"/>
      <protection locked="0"/>
    </xf>
    <xf numFmtId="0" fontId="36" fillId="3" borderId="38" xfId="0" applyFont="1" applyFill="1" applyBorder="1" applyAlignment="1">
      <alignment horizontal="center" vertical="center"/>
    </xf>
    <xf numFmtId="0" fontId="36" fillId="3" borderId="12" xfId="0" applyFont="1" applyFill="1" applyBorder="1" applyAlignment="1">
      <alignment horizontal="center" vertical="center"/>
    </xf>
    <xf numFmtId="0" fontId="36" fillId="3" borderId="40" xfId="0" applyFont="1" applyFill="1" applyBorder="1" applyAlignment="1">
      <alignment horizontal="center" vertical="center"/>
    </xf>
    <xf numFmtId="0" fontId="36" fillId="3" borderId="14" xfId="0" applyFont="1" applyFill="1" applyBorder="1" applyAlignment="1">
      <alignment horizontal="center" vertical="center"/>
    </xf>
    <xf numFmtId="0" fontId="25" fillId="3" borderId="0" xfId="0" applyFont="1" applyFill="1" applyAlignment="1">
      <alignment horizontal="center" vertical="center" wrapText="1"/>
    </xf>
    <xf numFmtId="0" fontId="4" fillId="2" borderId="43" xfId="0" applyFont="1" applyFill="1" applyBorder="1" applyAlignment="1">
      <alignment horizontal="center" vertical="center"/>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0" xfId="0" applyFont="1" applyFill="1" applyAlignment="1">
      <alignment horizontal="center" vertical="center"/>
    </xf>
    <xf numFmtId="0" fontId="4" fillId="2" borderId="48" xfId="0" applyFont="1" applyFill="1" applyBorder="1" applyAlignment="1">
      <alignment horizontal="center" vertical="center"/>
    </xf>
    <xf numFmtId="0" fontId="8" fillId="3" borderId="74" xfId="0" applyFont="1" applyFill="1" applyBorder="1" applyAlignment="1">
      <alignment horizontal="center" vertical="center"/>
    </xf>
    <xf numFmtId="0" fontId="8" fillId="3" borderId="73" xfId="0" applyFont="1" applyFill="1" applyBorder="1" applyAlignment="1">
      <alignment horizontal="center" vertical="center"/>
    </xf>
    <xf numFmtId="0" fontId="38" fillId="2" borderId="44" xfId="0" applyFont="1" applyFill="1" applyBorder="1" applyAlignment="1">
      <alignment horizontal="center" vertical="center" wrapText="1"/>
    </xf>
    <xf numFmtId="0" fontId="38" fillId="2" borderId="0" xfId="0" applyFont="1" applyFill="1" applyAlignment="1">
      <alignment horizontal="center" vertical="center" wrapText="1"/>
    </xf>
    <xf numFmtId="0" fontId="8" fillId="3" borderId="11" xfId="0" applyFont="1" applyFill="1" applyBorder="1" applyAlignment="1">
      <alignment horizontal="center" vertical="center"/>
    </xf>
    <xf numFmtId="0" fontId="8" fillId="3" borderId="13" xfId="0" applyFont="1" applyFill="1" applyBorder="1" applyAlignment="1">
      <alignment horizontal="center" vertical="center"/>
    </xf>
    <xf numFmtId="0" fontId="5" fillId="6" borderId="0" xfId="0" applyFont="1" applyFill="1" applyAlignment="1">
      <alignment horizontal="center" vertical="center"/>
    </xf>
    <xf numFmtId="0" fontId="6" fillId="6" borderId="0" xfId="0" applyFont="1" applyFill="1" applyAlignment="1">
      <alignment horizontal="center" vertical="center"/>
    </xf>
    <xf numFmtId="0" fontId="8" fillId="3" borderId="52" xfId="0" applyFont="1" applyFill="1" applyBorder="1" applyAlignment="1">
      <alignment horizontal="center" vertical="center"/>
    </xf>
    <xf numFmtId="0" fontId="8" fillId="3" borderId="1" xfId="0" applyFont="1" applyFill="1" applyBorder="1" applyAlignment="1">
      <alignment horizontal="center" vertical="center"/>
    </xf>
    <xf numFmtId="0" fontId="29" fillId="3" borderId="0" xfId="0" applyFont="1" applyFill="1" applyAlignment="1">
      <alignment horizontal="center" vertical="center"/>
    </xf>
    <xf numFmtId="0" fontId="29" fillId="3" borderId="48" xfId="0" applyFont="1" applyFill="1" applyBorder="1" applyAlignment="1">
      <alignment horizontal="center" vertical="center"/>
    </xf>
    <xf numFmtId="0" fontId="29" fillId="3" borderId="37" xfId="0" applyFont="1" applyFill="1" applyBorder="1" applyAlignment="1">
      <alignment horizontal="center" vertical="center"/>
    </xf>
    <xf numFmtId="0" fontId="29" fillId="3" borderId="53" xfId="0" applyFont="1" applyFill="1" applyBorder="1" applyAlignment="1">
      <alignment horizontal="center" vertical="center"/>
    </xf>
    <xf numFmtId="0" fontId="31" fillId="13" borderId="0" xfId="0" applyFont="1" applyFill="1" applyAlignment="1">
      <alignment horizontal="center" vertical="center"/>
    </xf>
    <xf numFmtId="0" fontId="6" fillId="6" borderId="49" xfId="0" applyFont="1" applyFill="1" applyBorder="1" applyAlignment="1">
      <alignment horizontal="center" vertical="center"/>
    </xf>
    <xf numFmtId="0" fontId="5" fillId="6" borderId="50" xfId="0" applyFont="1" applyFill="1" applyBorder="1" applyAlignment="1">
      <alignment horizontal="center" vertical="center"/>
    </xf>
    <xf numFmtId="0" fontId="6" fillId="6" borderId="51" xfId="0" applyFont="1" applyFill="1" applyBorder="1" applyAlignment="1">
      <alignment horizontal="center" vertical="center"/>
    </xf>
    <xf numFmtId="0" fontId="25" fillId="3" borderId="0" xfId="0" applyFont="1" applyFill="1" applyAlignment="1">
      <alignment horizontal="center" vertical="center"/>
    </xf>
    <xf numFmtId="0" fontId="5" fillId="3" borderId="41" xfId="0" applyFont="1" applyFill="1" applyBorder="1" applyAlignment="1" applyProtection="1">
      <alignment horizontal="left" vertical="center"/>
      <protection locked="0"/>
    </xf>
    <xf numFmtId="0" fontId="25" fillId="3" borderId="37" xfId="0" applyFont="1" applyFill="1" applyBorder="1" applyAlignment="1" applyProtection="1">
      <alignment horizontal="center" vertical="center" wrapText="1"/>
      <protection locked="0"/>
    </xf>
    <xf numFmtId="0" fontId="25" fillId="3" borderId="0" xfId="0" applyFont="1" applyFill="1" applyAlignment="1">
      <alignment horizontal="right" vertical="center" wrapText="1" indent="1"/>
    </xf>
    <xf numFmtId="0" fontId="20" fillId="3" borderId="0" xfId="0" applyFont="1" applyFill="1" applyAlignment="1">
      <alignment horizontal="left" vertical="center" wrapText="1"/>
    </xf>
    <xf numFmtId="0" fontId="20" fillId="3" borderId="0" xfId="0" applyFont="1" applyFill="1" applyAlignment="1">
      <alignment horizontal="center" vertical="center"/>
    </xf>
    <xf numFmtId="0" fontId="5" fillId="3" borderId="0" xfId="0" applyFont="1" applyFill="1" applyAlignment="1">
      <alignment horizontal="center" vertical="center"/>
    </xf>
    <xf numFmtId="0" fontId="25" fillId="3" borderId="0" xfId="0" applyFont="1" applyFill="1" applyAlignment="1">
      <alignment horizontal="right" vertical="center" wrapText="1"/>
    </xf>
    <xf numFmtId="0" fontId="19" fillId="3" borderId="0" xfId="1" applyFill="1" applyAlignment="1" applyProtection="1">
      <alignment horizontal="left" vertical="center" wrapText="1"/>
    </xf>
    <xf numFmtId="0" fontId="48" fillId="3" borderId="0" xfId="1" applyFont="1" applyFill="1" applyAlignment="1" applyProtection="1">
      <alignment horizontal="left" vertical="center" wrapText="1"/>
    </xf>
    <xf numFmtId="0" fontId="22" fillId="3" borderId="117" xfId="0" applyFont="1" applyFill="1" applyBorder="1" applyAlignment="1">
      <alignment horizontal="center" vertical="center" wrapText="1"/>
    </xf>
    <xf numFmtId="0" fontId="22" fillId="3" borderId="82" xfId="0" applyFont="1" applyFill="1" applyBorder="1" applyAlignment="1">
      <alignment horizontal="center" vertical="center" wrapText="1"/>
    </xf>
    <xf numFmtId="0" fontId="22" fillId="3" borderId="118" xfId="0" applyFont="1" applyFill="1" applyBorder="1" applyAlignment="1">
      <alignment horizontal="center" vertical="center" wrapText="1"/>
    </xf>
    <xf numFmtId="0" fontId="26" fillId="8" borderId="119" xfId="0" applyFont="1" applyFill="1" applyBorder="1" applyAlignment="1">
      <alignment horizontal="center" vertical="center"/>
    </xf>
    <xf numFmtId="0" fontId="26" fillId="9" borderId="119" xfId="0" applyFont="1" applyFill="1" applyBorder="1" applyAlignment="1">
      <alignment horizontal="center" vertical="center"/>
    </xf>
    <xf numFmtId="0" fontId="22" fillId="3" borderId="0" xfId="0" applyFont="1" applyFill="1" applyAlignment="1">
      <alignment horizontal="left" wrapText="1"/>
    </xf>
    <xf numFmtId="44" fontId="22" fillId="3" borderId="0" xfId="0" applyNumberFormat="1" applyFont="1" applyFill="1" applyAlignment="1">
      <alignment horizontal="center" vertical="center"/>
    </xf>
    <xf numFmtId="0" fontId="14" fillId="0" borderId="0" xfId="0" applyFont="1" applyAlignment="1">
      <alignment horizontal="center" vertical="center"/>
    </xf>
    <xf numFmtId="0" fontId="15" fillId="3" borderId="0" xfId="0" applyFont="1" applyFill="1" applyAlignment="1">
      <alignment horizontal="left" vertical="center" indent="1"/>
    </xf>
    <xf numFmtId="0" fontId="5" fillId="0" borderId="84" xfId="0" applyFont="1" applyBorder="1" applyAlignment="1" applyProtection="1">
      <alignment horizontal="center" vertical="center"/>
      <protection locked="0"/>
    </xf>
    <xf numFmtId="0" fontId="5" fillId="0" borderId="85" xfId="0" applyFont="1" applyBorder="1" applyAlignment="1" applyProtection="1">
      <alignment horizontal="center" vertical="center"/>
      <protection locked="0"/>
    </xf>
    <xf numFmtId="0" fontId="5" fillId="0" borderId="87"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28" fillId="3" borderId="0" xfId="0" applyFont="1" applyFill="1" applyAlignment="1">
      <alignment horizontal="left" vertical="center" wrapText="1"/>
    </xf>
    <xf numFmtId="0" fontId="25" fillId="3" borderId="0" xfId="0" applyFont="1" applyFill="1" applyAlignment="1">
      <alignment horizontal="left" vertical="center" wrapText="1"/>
    </xf>
    <xf numFmtId="15" fontId="6" fillId="3" borderId="82" xfId="0" applyNumberFormat="1" applyFont="1" applyFill="1" applyBorder="1" applyAlignment="1" applyProtection="1">
      <alignment horizontal="center" vertical="center"/>
      <protection locked="0"/>
    </xf>
    <xf numFmtId="0" fontId="15" fillId="3" borderId="108" xfId="0" applyFont="1" applyFill="1" applyBorder="1" applyAlignment="1">
      <alignment horizontal="center" vertical="center" wrapText="1"/>
    </xf>
    <xf numFmtId="0" fontId="15" fillId="3" borderId="82" xfId="0" applyFont="1" applyFill="1" applyBorder="1" applyAlignment="1">
      <alignment horizontal="center" vertical="center"/>
    </xf>
    <xf numFmtId="0" fontId="15" fillId="3" borderId="82" xfId="0" applyFont="1" applyFill="1" applyBorder="1" applyAlignment="1">
      <alignment horizontal="center" vertical="center" wrapText="1"/>
    </xf>
    <xf numFmtId="0" fontId="25" fillId="3" borderId="81" xfId="0" applyFont="1" applyFill="1" applyBorder="1" applyAlignment="1" applyProtection="1">
      <alignment horizontal="center" vertical="center"/>
      <protection locked="0"/>
    </xf>
    <xf numFmtId="0" fontId="25" fillId="3" borderId="82" xfId="0" applyFont="1" applyFill="1" applyBorder="1" applyAlignment="1" applyProtection="1">
      <alignment horizontal="center" vertical="center"/>
      <protection locked="0"/>
    </xf>
    <xf numFmtId="0" fontId="25" fillId="3" borderId="83" xfId="0" applyFont="1" applyFill="1" applyBorder="1" applyAlignment="1" applyProtection="1">
      <alignment horizontal="center" vertical="center"/>
      <protection locked="0"/>
    </xf>
    <xf numFmtId="0" fontId="12" fillId="3" borderId="0" xfId="0" applyFont="1" applyFill="1" applyAlignment="1">
      <alignment horizontal="center" vertical="center"/>
    </xf>
    <xf numFmtId="0" fontId="14" fillId="0" borderId="4" xfId="0" applyFont="1" applyBorder="1" applyAlignment="1">
      <alignment horizontal="center" vertical="center"/>
    </xf>
    <xf numFmtId="0" fontId="14" fillId="3" borderId="4" xfId="0" applyFont="1" applyFill="1" applyBorder="1" applyAlignment="1">
      <alignment horizontal="center" vertical="center"/>
    </xf>
    <xf numFmtId="0" fontId="15" fillId="3" borderId="85" xfId="0" applyFont="1" applyFill="1" applyBorder="1" applyAlignment="1">
      <alignment horizontal="center" vertical="center" wrapText="1"/>
    </xf>
    <xf numFmtId="0" fontId="15" fillId="3" borderId="85" xfId="0" applyFont="1" applyFill="1" applyBorder="1" applyAlignment="1">
      <alignment horizontal="center" vertical="center"/>
    </xf>
    <xf numFmtId="15" fontId="6" fillId="3" borderId="85" xfId="0" applyNumberFormat="1" applyFont="1" applyFill="1" applyBorder="1" applyAlignment="1" applyProtection="1">
      <alignment horizontal="center" vertical="center"/>
      <protection locked="0"/>
    </xf>
    <xf numFmtId="0" fontId="15" fillId="3" borderId="30" xfId="0" applyFont="1" applyFill="1" applyBorder="1" applyAlignment="1">
      <alignment horizontal="center" vertical="center" wrapText="1"/>
    </xf>
    <xf numFmtId="0" fontId="8" fillId="3" borderId="35" xfId="0" applyFont="1" applyFill="1" applyBorder="1" applyAlignment="1">
      <alignment horizontal="left" vertical="center" wrapText="1"/>
    </xf>
    <xf numFmtId="0" fontId="67" fillId="3" borderId="0" xfId="0" applyFont="1" applyFill="1" applyAlignment="1">
      <alignment horizontal="left" vertical="center" wrapText="1"/>
    </xf>
    <xf numFmtId="0" fontId="32" fillId="2" borderId="25" xfId="0" applyFont="1" applyFill="1" applyBorder="1" applyAlignment="1">
      <alignment horizontal="center" vertical="center"/>
    </xf>
    <xf numFmtId="0" fontId="32" fillId="2" borderId="26" xfId="0" applyFont="1" applyFill="1" applyBorder="1" applyAlignment="1">
      <alignment horizontal="center" vertical="center"/>
    </xf>
    <xf numFmtId="0" fontId="22" fillId="3" borderId="27" xfId="0" applyFont="1" applyFill="1" applyBorder="1" applyAlignment="1">
      <alignment horizontal="center" vertical="center" wrapText="1"/>
    </xf>
    <xf numFmtId="0" fontId="22" fillId="3" borderId="28" xfId="0" applyFont="1" applyFill="1" applyBorder="1" applyAlignment="1">
      <alignment horizontal="center" vertical="center" wrapText="1"/>
    </xf>
    <xf numFmtId="164" fontId="32" fillId="2" borderId="28" xfId="0" applyNumberFormat="1" applyFont="1" applyFill="1" applyBorder="1" applyAlignment="1">
      <alignment horizontal="center" vertical="center"/>
    </xf>
    <xf numFmtId="164" fontId="22" fillId="3" borderId="28" xfId="0" applyNumberFormat="1" applyFont="1" applyFill="1" applyBorder="1" applyAlignment="1">
      <alignment horizontal="center" vertical="center"/>
    </xf>
    <xf numFmtId="0" fontId="15" fillId="3" borderId="4" xfId="0" applyFont="1" applyFill="1" applyBorder="1" applyAlignment="1">
      <alignment horizontal="center" vertical="center" wrapText="1"/>
    </xf>
    <xf numFmtId="0" fontId="15" fillId="3" borderId="4" xfId="0" applyFont="1" applyFill="1" applyBorder="1" applyAlignment="1">
      <alignment horizontal="center" vertical="center"/>
    </xf>
    <xf numFmtId="15" fontId="6" fillId="3" borderId="4" xfId="0" applyNumberFormat="1" applyFont="1" applyFill="1" applyBorder="1" applyAlignment="1" applyProtection="1">
      <alignment horizontal="center" vertical="center"/>
      <protection locked="0"/>
    </xf>
    <xf numFmtId="0" fontId="15" fillId="3" borderId="29" xfId="0" applyFont="1" applyFill="1" applyBorder="1" applyAlignment="1">
      <alignment horizontal="center" vertical="center" wrapText="1"/>
    </xf>
    <xf numFmtId="0" fontId="8" fillId="0" borderId="0" xfId="0" applyFont="1" applyAlignment="1">
      <alignment horizontal="center" vertical="center"/>
    </xf>
    <xf numFmtId="0" fontId="22" fillId="3" borderId="24"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22" fillId="3" borderId="25" xfId="0" applyFont="1" applyFill="1" applyBorder="1" applyAlignment="1">
      <alignment horizontal="center" vertical="center"/>
    </xf>
    <xf numFmtId="164" fontId="22" fillId="3" borderId="117" xfId="0" applyNumberFormat="1" applyFont="1" applyFill="1" applyBorder="1" applyAlignment="1" applyProtection="1">
      <alignment horizontal="center" vertical="center"/>
      <protection locked="0"/>
    </xf>
    <xf numFmtId="164" fontId="22" fillId="3" borderId="82" xfId="0" applyNumberFormat="1" applyFont="1" applyFill="1" applyBorder="1" applyAlignment="1" applyProtection="1">
      <alignment horizontal="center" vertical="center"/>
      <protection locked="0"/>
    </xf>
    <xf numFmtId="164" fontId="22" fillId="3" borderId="118" xfId="0" applyNumberFormat="1" applyFont="1" applyFill="1" applyBorder="1" applyAlignment="1" applyProtection="1">
      <alignment horizontal="center" vertical="center"/>
      <protection locked="0"/>
    </xf>
    <xf numFmtId="0" fontId="25" fillId="3" borderId="7" xfId="0" applyFont="1" applyFill="1" applyBorder="1" applyAlignment="1">
      <alignment horizontal="center" vertical="center"/>
    </xf>
    <xf numFmtId="164" fontId="26" fillId="3" borderId="0" xfId="0" applyNumberFormat="1" applyFont="1" applyFill="1" applyAlignment="1">
      <alignment horizontal="center" vertical="center"/>
    </xf>
    <xf numFmtId="44" fontId="26" fillId="3" borderId="0" xfId="0" applyNumberFormat="1" applyFont="1" applyFill="1" applyAlignment="1">
      <alignment horizontal="center" vertical="center"/>
    </xf>
    <xf numFmtId="0" fontId="25" fillId="3" borderId="119" xfId="0" applyFont="1" applyFill="1" applyBorder="1" applyAlignment="1">
      <alignment horizontal="center" vertical="center"/>
    </xf>
    <xf numFmtId="15" fontId="29" fillId="3" borderId="119" xfId="0" applyNumberFormat="1" applyFont="1" applyFill="1" applyBorder="1" applyAlignment="1" applyProtection="1">
      <alignment horizontal="center" vertical="center"/>
      <protection locked="0"/>
    </xf>
    <xf numFmtId="20" fontId="29" fillId="3" borderId="117" xfId="0" applyNumberFormat="1" applyFont="1" applyFill="1" applyBorder="1" applyAlignment="1" applyProtection="1">
      <alignment horizontal="center" vertical="center"/>
      <protection locked="0"/>
    </xf>
    <xf numFmtId="20" fontId="29" fillId="3" borderId="109" xfId="0" applyNumberFormat="1" applyFont="1" applyFill="1" applyBorder="1" applyAlignment="1" applyProtection="1">
      <alignment horizontal="center" vertical="center"/>
      <protection locked="0"/>
    </xf>
    <xf numFmtId="20" fontId="29" fillId="3" borderId="118" xfId="0" applyNumberFormat="1" applyFont="1" applyFill="1" applyBorder="1" applyAlignment="1" applyProtection="1">
      <alignment horizontal="center" vertical="center"/>
      <protection locked="0"/>
    </xf>
    <xf numFmtId="0" fontId="29" fillId="0" borderId="117" xfId="0" applyFont="1" applyBorder="1" applyAlignment="1" applyProtection="1">
      <alignment horizontal="center" vertical="center"/>
      <protection locked="0"/>
    </xf>
    <xf numFmtId="0" fontId="29" fillId="0" borderId="118" xfId="0" applyFont="1" applyBorder="1" applyAlignment="1" applyProtection="1">
      <alignment horizontal="center" vertical="center"/>
      <protection locked="0"/>
    </xf>
    <xf numFmtId="0" fontId="5" fillId="3" borderId="117" xfId="0" applyFont="1" applyFill="1" applyBorder="1" applyAlignment="1">
      <alignment horizontal="center" vertical="center"/>
    </xf>
    <xf numFmtId="0" fontId="5" fillId="3" borderId="118" xfId="0" applyFont="1" applyFill="1" applyBorder="1" applyAlignment="1">
      <alignment horizontal="center" vertical="center"/>
    </xf>
    <xf numFmtId="0" fontId="29" fillId="3" borderId="117" xfId="0" applyFont="1" applyFill="1" applyBorder="1" applyAlignment="1">
      <alignment horizontal="center" vertical="center"/>
    </xf>
    <xf numFmtId="0" fontId="29" fillId="3" borderId="118" xfId="0" applyFont="1" applyFill="1" applyBorder="1" applyAlignment="1">
      <alignment horizontal="center" vertical="center"/>
    </xf>
    <xf numFmtId="164" fontId="26" fillId="3" borderId="7" xfId="0" applyNumberFormat="1" applyFont="1" applyFill="1" applyBorder="1" applyAlignment="1">
      <alignment horizontal="center" vertical="center"/>
    </xf>
    <xf numFmtId="0" fontId="22" fillId="0" borderId="117" xfId="0" applyFont="1" applyBorder="1" applyAlignment="1">
      <alignment horizontal="center" vertical="center"/>
    </xf>
    <xf numFmtId="0" fontId="22" fillId="0" borderId="118" xfId="0" applyFont="1" applyBorder="1" applyAlignment="1">
      <alignment horizontal="center" vertical="center"/>
    </xf>
    <xf numFmtId="0" fontId="22" fillId="0" borderId="109" xfId="0" applyFont="1" applyBorder="1" applyAlignment="1">
      <alignment horizontal="center" vertical="center"/>
    </xf>
    <xf numFmtId="0" fontId="22" fillId="0" borderId="117" xfId="0" applyFont="1" applyBorder="1" applyAlignment="1">
      <alignment horizontal="center" vertical="center" wrapText="1"/>
    </xf>
    <xf numFmtId="0" fontId="22" fillId="0" borderId="109" xfId="0" applyFont="1" applyBorder="1" applyAlignment="1">
      <alignment horizontal="center" vertical="center" wrapText="1"/>
    </xf>
    <xf numFmtId="0" fontId="22" fillId="0" borderId="118" xfId="0" applyFont="1" applyBorder="1" applyAlignment="1">
      <alignment horizontal="center" vertical="center" wrapText="1"/>
    </xf>
    <xf numFmtId="0" fontId="9" fillId="3" borderId="0" xfId="0" applyFont="1" applyFill="1" applyAlignment="1">
      <alignment horizontal="center" vertical="center" wrapText="1"/>
    </xf>
    <xf numFmtId="0" fontId="9" fillId="3" borderId="116" xfId="0" applyFont="1" applyFill="1" applyBorder="1" applyAlignment="1">
      <alignment horizontal="center" vertical="center"/>
    </xf>
    <xf numFmtId="0" fontId="8" fillId="3" borderId="0" xfId="0" applyFont="1" applyFill="1" applyAlignment="1">
      <alignment horizontal="left" vertical="center"/>
    </xf>
    <xf numFmtId="0" fontId="8" fillId="3" borderId="0" xfId="0" applyFont="1" applyFill="1" applyAlignment="1">
      <alignment horizontal="left" vertical="center" indent="1"/>
    </xf>
    <xf numFmtId="0" fontId="62" fillId="3" borderId="0" xfId="0" applyFont="1" applyFill="1" applyAlignment="1" applyProtection="1">
      <alignment horizontal="left" vertical="center" indent="1"/>
      <protection locked="0"/>
    </xf>
    <xf numFmtId="0" fontId="62" fillId="3" borderId="4" xfId="0" applyFont="1" applyFill="1" applyBorder="1" applyAlignment="1" applyProtection="1">
      <alignment horizontal="left" vertical="center" indent="1"/>
      <protection locked="0"/>
    </xf>
    <xf numFmtId="0" fontId="63" fillId="3" borderId="0" xfId="0" applyFont="1" applyFill="1" applyAlignment="1" applyProtection="1">
      <alignment horizontal="left" vertical="center" indent="1"/>
      <protection locked="0"/>
    </xf>
    <xf numFmtId="0" fontId="63" fillId="3" borderId="4" xfId="0" applyFont="1" applyFill="1" applyBorder="1" applyAlignment="1" applyProtection="1">
      <alignment horizontal="left" vertical="center" indent="1"/>
      <protection locked="0"/>
    </xf>
    <xf numFmtId="0" fontId="5" fillId="3" borderId="0" xfId="0" applyFont="1" applyFill="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20" fillId="3" borderId="0" xfId="0" applyFont="1" applyFill="1" applyAlignment="1">
      <alignment horizontal="right" vertical="center" wrapText="1"/>
    </xf>
    <xf numFmtId="0" fontId="0" fillId="3" borderId="0" xfId="0" applyFill="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15" fillId="3" borderId="39" xfId="0" applyFont="1" applyFill="1" applyBorder="1" applyAlignment="1">
      <alignment horizontal="right" vertical="center" wrapText="1"/>
    </xf>
    <xf numFmtId="0" fontId="15" fillId="3" borderId="0" xfId="0" applyFont="1" applyFill="1" applyAlignment="1">
      <alignment horizontal="right" vertical="center" wrapText="1"/>
    </xf>
    <xf numFmtId="49" fontId="64" fillId="3" borderId="0" xfId="0" applyNumberFormat="1" applyFont="1" applyFill="1" applyAlignment="1" applyProtection="1">
      <alignment horizontal="left" vertical="center" indent="1"/>
      <protection locked="0"/>
    </xf>
    <xf numFmtId="49" fontId="64" fillId="3" borderId="4" xfId="0" applyNumberFormat="1" applyFont="1" applyFill="1" applyBorder="1" applyAlignment="1" applyProtection="1">
      <alignment horizontal="left" vertical="center" indent="1"/>
      <protection locked="0"/>
    </xf>
    <xf numFmtId="0" fontId="5" fillId="3" borderId="0" xfId="0" applyFont="1" applyFill="1" applyAlignment="1">
      <alignment horizontal="left" vertical="center" wrapText="1"/>
    </xf>
    <xf numFmtId="0" fontId="1" fillId="2" borderId="0" xfId="0" applyFont="1" applyFill="1" applyAlignment="1">
      <alignment horizontal="center" vertical="center"/>
    </xf>
    <xf numFmtId="0" fontId="13" fillId="2" borderId="0" xfId="0" applyFont="1" applyFill="1" applyAlignment="1">
      <alignment horizontal="left" vertical="center" indent="1"/>
    </xf>
    <xf numFmtId="14" fontId="5" fillId="3" borderId="11" xfId="0" applyNumberFormat="1" applyFont="1" applyFill="1" applyBorder="1" applyAlignment="1" applyProtection="1">
      <alignment horizontal="center" vertical="center"/>
      <protection locked="0"/>
    </xf>
    <xf numFmtId="14" fontId="5" fillId="3" borderId="12" xfId="0" applyNumberFormat="1" applyFont="1" applyFill="1" applyBorder="1" applyAlignment="1" applyProtection="1">
      <alignment horizontal="center" vertical="center"/>
      <protection locked="0"/>
    </xf>
    <xf numFmtId="14" fontId="5" fillId="3" borderId="13" xfId="0" applyNumberFormat="1" applyFont="1" applyFill="1" applyBorder="1" applyAlignment="1" applyProtection="1">
      <alignment horizontal="center" vertical="center"/>
      <protection locked="0"/>
    </xf>
    <xf numFmtId="14" fontId="5" fillId="3" borderId="14" xfId="0" applyNumberFormat="1" applyFont="1" applyFill="1" applyBorder="1" applyAlignment="1" applyProtection="1">
      <alignment horizontal="center" vertical="center"/>
      <protection locked="0"/>
    </xf>
    <xf numFmtId="0" fontId="15" fillId="3" borderId="15" xfId="0" applyFont="1" applyFill="1" applyBorder="1" applyAlignment="1">
      <alignment horizontal="center" vertical="center" wrapText="1"/>
    </xf>
    <xf numFmtId="0" fontId="15" fillId="3" borderId="0" xfId="0" applyFont="1" applyFill="1" applyAlignment="1">
      <alignment horizontal="center" vertical="center" wrapText="1"/>
    </xf>
    <xf numFmtId="0" fontId="15" fillId="3" borderId="6" xfId="0" applyFont="1" applyFill="1" applyBorder="1" applyAlignment="1">
      <alignment horizontal="center" vertical="center" wrapText="1"/>
    </xf>
    <xf numFmtId="0" fontId="7" fillId="3" borderId="0" xfId="0" applyFont="1" applyFill="1" applyAlignment="1">
      <alignment horizontal="left" vertical="center" indent="1"/>
    </xf>
    <xf numFmtId="0" fontId="63" fillId="3" borderId="0" xfId="0" applyFont="1" applyFill="1" applyAlignment="1" applyProtection="1">
      <alignment horizontal="left" vertical="center" wrapText="1" indent="1"/>
      <protection locked="0"/>
    </xf>
    <xf numFmtId="0" fontId="63" fillId="3" borderId="4" xfId="0" applyFont="1" applyFill="1" applyBorder="1" applyAlignment="1" applyProtection="1">
      <alignment horizontal="left" vertical="center" wrapText="1" indent="1"/>
      <protection locked="0"/>
    </xf>
    <xf numFmtId="0" fontId="8" fillId="3" borderId="0" xfId="0" applyFont="1" applyFill="1" applyAlignment="1">
      <alignment horizontal="left" vertical="center" wrapText="1"/>
    </xf>
    <xf numFmtId="0" fontId="7" fillId="3" borderId="0" xfId="0" applyFont="1" applyFill="1" applyAlignment="1">
      <alignment horizontal="left" vertical="center" wrapText="1"/>
    </xf>
    <xf numFmtId="0" fontId="8" fillId="3" borderId="1" xfId="0" applyFont="1" applyFill="1" applyBorder="1" applyAlignment="1">
      <alignment horizontal="left" vertical="center" indent="1"/>
    </xf>
    <xf numFmtId="0" fontId="8" fillId="3" borderId="2" xfId="0" applyFont="1" applyFill="1" applyBorder="1" applyAlignment="1">
      <alignment horizontal="left" vertical="center" indent="1"/>
    </xf>
    <xf numFmtId="0" fontId="8" fillId="3" borderId="3" xfId="0" applyFont="1" applyFill="1" applyBorder="1" applyAlignment="1">
      <alignment horizontal="left" vertical="center" indent="1"/>
    </xf>
    <xf numFmtId="0" fontId="6" fillId="3" borderId="0" xfId="0" applyFont="1" applyFill="1" applyAlignment="1">
      <alignment horizontal="left" vertical="center"/>
    </xf>
    <xf numFmtId="0" fontId="64" fillId="3" borderId="0" xfId="0" applyFont="1" applyFill="1" applyAlignment="1" applyProtection="1">
      <alignment horizontal="left" vertical="center" indent="1"/>
      <protection locked="0"/>
    </xf>
    <xf numFmtId="0" fontId="64" fillId="3" borderId="4" xfId="0" applyFont="1" applyFill="1" applyBorder="1" applyAlignment="1" applyProtection="1">
      <alignment horizontal="left" vertical="center" indent="1"/>
      <protection locked="0"/>
    </xf>
    <xf numFmtId="0" fontId="16" fillId="3" borderId="0" xfId="0" applyFont="1" applyFill="1" applyAlignment="1">
      <alignment horizontal="right" vertical="center" wrapText="1"/>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6" xfId="0" applyFont="1" applyFill="1" applyBorder="1" applyAlignment="1">
      <alignment horizontal="center" vertical="center" wrapText="1"/>
    </xf>
    <xf numFmtId="0" fontId="0" fillId="3" borderId="4" xfId="0" applyFill="1" applyBorder="1" applyAlignment="1" applyProtection="1">
      <alignment horizontal="center" vertical="center"/>
      <protection locked="0"/>
    </xf>
    <xf numFmtId="0" fontId="20" fillId="3" borderId="39" xfId="0" applyFont="1" applyFill="1" applyBorder="1" applyAlignment="1">
      <alignment horizontal="right" vertical="center" wrapText="1"/>
    </xf>
    <xf numFmtId="14" fontId="5" fillId="3" borderId="0" xfId="0" applyNumberFormat="1" applyFont="1" applyFill="1" applyAlignment="1" applyProtection="1">
      <alignment horizontal="center" vertical="center"/>
      <protection locked="0"/>
    </xf>
    <xf numFmtId="14" fontId="5" fillId="3" borderId="4" xfId="0" applyNumberFormat="1" applyFont="1" applyFill="1" applyBorder="1" applyAlignment="1" applyProtection="1">
      <alignment horizontal="center" vertical="center"/>
      <protection locked="0"/>
    </xf>
    <xf numFmtId="0" fontId="6" fillId="3" borderId="0" xfId="0" applyFont="1" applyFill="1" applyAlignment="1">
      <alignment horizontal="right" vertical="center"/>
    </xf>
    <xf numFmtId="0" fontId="6" fillId="3" borderId="0" xfId="0" applyFont="1" applyFill="1" applyAlignment="1">
      <alignment horizontal="center" vertical="center"/>
    </xf>
    <xf numFmtId="0" fontId="22" fillId="3" borderId="9" xfId="0" applyFont="1" applyFill="1" applyBorder="1" applyAlignment="1">
      <alignment horizontal="center" vertical="center"/>
    </xf>
    <xf numFmtId="0" fontId="22" fillId="3" borderId="4" xfId="0" applyFont="1" applyFill="1" applyBorder="1" applyAlignment="1">
      <alignment horizontal="center" vertical="center"/>
    </xf>
    <xf numFmtId="0" fontId="22" fillId="3" borderId="10" xfId="0" applyFont="1" applyFill="1" applyBorder="1" applyAlignment="1">
      <alignment horizontal="center" vertical="center"/>
    </xf>
    <xf numFmtId="0" fontId="21" fillId="2" borderId="0" xfId="0" applyFont="1" applyFill="1" applyAlignment="1">
      <alignment horizontal="center" vertical="center"/>
    </xf>
    <xf numFmtId="0" fontId="15" fillId="3" borderId="0" xfId="0" applyFont="1" applyFill="1" applyAlignment="1">
      <alignment horizontal="left" vertical="center" wrapText="1"/>
    </xf>
    <xf numFmtId="0" fontId="8" fillId="3" borderId="6" xfId="0" applyFont="1" applyFill="1" applyBorder="1" applyAlignment="1">
      <alignment horizontal="center" vertical="center"/>
    </xf>
    <xf numFmtId="0" fontId="21" fillId="2" borderId="0" xfId="0" applyFont="1" applyFill="1" applyAlignment="1">
      <alignment horizontal="center" vertical="center" wrapText="1"/>
    </xf>
    <xf numFmtId="0" fontId="5" fillId="3" borderId="0" xfId="0" applyFont="1" applyFill="1" applyAlignment="1">
      <alignment horizontal="center" vertical="center" wrapText="1"/>
    </xf>
    <xf numFmtId="0" fontId="5" fillId="3" borderId="8" xfId="0" applyFont="1" applyFill="1" applyBorder="1" applyAlignment="1">
      <alignment horizontal="center" vertical="center" wrapText="1"/>
    </xf>
    <xf numFmtId="0" fontId="20" fillId="3" borderId="84" xfId="0" applyFont="1" applyFill="1" applyBorder="1" applyAlignment="1">
      <alignment horizontal="right" vertical="center"/>
    </xf>
    <xf numFmtId="0" fontId="20" fillId="3" borderId="85" xfId="0" applyFont="1" applyFill="1" applyBorder="1" applyAlignment="1">
      <alignment horizontal="right" vertical="center"/>
    </xf>
    <xf numFmtId="0" fontId="20" fillId="3" borderId="9" xfId="0" applyFont="1" applyFill="1" applyBorder="1" applyAlignment="1">
      <alignment horizontal="right" vertical="center"/>
    </xf>
    <xf numFmtId="0" fontId="20" fillId="3" borderId="4" xfId="0" applyFont="1" applyFill="1" applyBorder="1" applyAlignment="1">
      <alignment horizontal="right" vertical="center"/>
    </xf>
    <xf numFmtId="14" fontId="5" fillId="3" borderId="85" xfId="0" applyNumberFormat="1" applyFont="1" applyFill="1" applyBorder="1" applyAlignment="1" applyProtection="1">
      <alignment horizontal="center" vertical="center"/>
      <protection locked="0"/>
    </xf>
    <xf numFmtId="0" fontId="20" fillId="3" borderId="86" xfId="0" applyFont="1" applyFill="1" applyBorder="1" applyAlignment="1">
      <alignment horizontal="center" vertical="center"/>
    </xf>
    <xf numFmtId="0" fontId="20" fillId="3" borderId="85" xfId="0" applyFont="1" applyFill="1" applyBorder="1" applyAlignment="1">
      <alignment horizontal="center" vertical="center"/>
    </xf>
    <xf numFmtId="0" fontId="20" fillId="3" borderId="16" xfId="0" applyFont="1" applyFill="1" applyBorder="1" applyAlignment="1">
      <alignment horizontal="center" vertical="center"/>
    </xf>
    <xf numFmtId="0" fontId="20" fillId="3" borderId="4" xfId="0" applyFont="1" applyFill="1" applyBorder="1" applyAlignment="1">
      <alignment horizontal="center" vertical="center"/>
    </xf>
    <xf numFmtId="0" fontId="15" fillId="3" borderId="39" xfId="0" applyFont="1" applyFill="1" applyBorder="1" applyAlignment="1">
      <alignment horizontal="center" vertical="center" wrapText="1"/>
    </xf>
    <xf numFmtId="0" fontId="15" fillId="3" borderId="81" xfId="0" applyFont="1" applyFill="1" applyBorder="1" applyAlignment="1" applyProtection="1">
      <alignment horizontal="left" vertical="top" wrapText="1" indent="1"/>
      <protection locked="0"/>
    </xf>
    <xf numFmtId="0" fontId="15" fillId="3" borderId="82" xfId="0" applyFont="1" applyFill="1" applyBorder="1" applyAlignment="1" applyProtection="1">
      <alignment horizontal="left" vertical="top" wrapText="1" indent="1"/>
      <protection locked="0"/>
    </xf>
    <xf numFmtId="0" fontId="15" fillId="3" borderId="83" xfId="0" applyFont="1" applyFill="1" applyBorder="1" applyAlignment="1" applyProtection="1">
      <alignment horizontal="left" vertical="top" wrapText="1" indent="1"/>
      <protection locked="0"/>
    </xf>
    <xf numFmtId="164" fontId="0" fillId="3" borderId="13" xfId="0" applyNumberFormat="1" applyFill="1" applyBorder="1" applyAlignment="1">
      <alignment horizontal="center" vertical="center"/>
    </xf>
    <xf numFmtId="164" fontId="0" fillId="3" borderId="40" xfId="0" applyNumberFormat="1" applyFill="1" applyBorder="1" applyAlignment="1">
      <alignment horizontal="center" vertical="center"/>
    </xf>
    <xf numFmtId="0" fontId="14" fillId="3" borderId="0" xfId="0" applyFont="1" applyFill="1" applyAlignment="1">
      <alignment horizontal="left" vertical="center" indent="1"/>
    </xf>
    <xf numFmtId="0" fontId="9" fillId="3" borderId="6" xfId="0" applyFont="1" applyFill="1" applyBorder="1" applyAlignment="1">
      <alignment horizontal="center" vertical="center"/>
    </xf>
    <xf numFmtId="0" fontId="17" fillId="3" borderId="0" xfId="0" applyFont="1" applyFill="1" applyAlignment="1">
      <alignment horizontal="left" vertical="center" wrapText="1"/>
    </xf>
    <xf numFmtId="0" fontId="19" fillId="3" borderId="0" xfId="1" applyFill="1" applyAlignment="1" applyProtection="1">
      <alignment horizontal="center" vertical="center"/>
    </xf>
    <xf numFmtId="0" fontId="20" fillId="3" borderId="0" xfId="0" applyFont="1" applyFill="1" applyAlignment="1">
      <alignment horizontal="center" vertical="center" wrapText="1"/>
    </xf>
    <xf numFmtId="0" fontId="5" fillId="3" borderId="0" xfId="0" applyFont="1" applyFill="1" applyAlignment="1">
      <alignment horizontal="right" vertical="center"/>
    </xf>
    <xf numFmtId="0" fontId="19" fillId="3" borderId="0" xfId="1" applyFill="1" applyAlignment="1" applyProtection="1">
      <alignment horizontal="left" vertical="center"/>
    </xf>
    <xf numFmtId="0" fontId="5" fillId="3" borderId="81" xfId="0" applyFont="1" applyFill="1" applyBorder="1" applyAlignment="1" applyProtection="1">
      <alignment horizontal="center" vertical="center"/>
      <protection locked="0"/>
    </xf>
    <xf numFmtId="0" fontId="5" fillId="3" borderId="82" xfId="0" applyFont="1" applyFill="1" applyBorder="1" applyAlignment="1" applyProtection="1">
      <alignment horizontal="center" vertical="center"/>
      <protection locked="0"/>
    </xf>
    <xf numFmtId="0" fontId="5" fillId="3" borderId="83" xfId="0" applyFont="1" applyFill="1" applyBorder="1" applyAlignment="1" applyProtection="1">
      <alignment horizontal="center" vertical="center"/>
      <protection locked="0"/>
    </xf>
    <xf numFmtId="0" fontId="38" fillId="2" borderId="11" xfId="0" applyFont="1" applyFill="1" applyBorder="1" applyAlignment="1">
      <alignment horizontal="center" vertical="center" wrapText="1"/>
    </xf>
    <xf numFmtId="0" fontId="38" fillId="2" borderId="38"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0" fillId="3" borderId="39" xfId="0" applyFill="1" applyBorder="1" applyAlignment="1">
      <alignment horizontal="center"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164" fontId="0" fillId="3" borderId="14" xfId="0" applyNumberFormat="1" applyFill="1" applyBorder="1" applyAlignment="1">
      <alignment horizontal="center" vertical="center"/>
    </xf>
    <xf numFmtId="164" fontId="0" fillId="3" borderId="40" xfId="0" applyNumberFormat="1" applyFill="1" applyBorder="1" applyAlignment="1">
      <alignment horizontal="center" vertical="center" wrapText="1"/>
    </xf>
    <xf numFmtId="164" fontId="0" fillId="3" borderId="14" xfId="0" applyNumberFormat="1" applyFill="1" applyBorder="1" applyAlignment="1">
      <alignment horizontal="center" vertical="center" wrapText="1"/>
    </xf>
    <xf numFmtId="164" fontId="49" fillId="3" borderId="0" xfId="0" applyNumberFormat="1" applyFont="1" applyFill="1" applyAlignment="1">
      <alignment horizontal="center" vertical="center"/>
    </xf>
    <xf numFmtId="0" fontId="25" fillId="3" borderId="81" xfId="0" applyFont="1" applyFill="1" applyBorder="1" applyAlignment="1">
      <alignment horizontal="center" vertical="center"/>
    </xf>
    <xf numFmtId="0" fontId="25" fillId="3" borderId="82" xfId="0" applyFont="1" applyFill="1" applyBorder="1" applyAlignment="1">
      <alignment horizontal="center" vertical="center"/>
    </xf>
    <xf numFmtId="0" fontId="25" fillId="3" borderId="83" xfId="0" applyFont="1" applyFill="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5" fillId="3" borderId="0" xfId="0" applyFont="1" applyFill="1" applyAlignment="1">
      <alignment horizontal="right" vertical="center"/>
    </xf>
    <xf numFmtId="0" fontId="29" fillId="3" borderId="21" xfId="0" applyFont="1" applyFill="1" applyBorder="1" applyAlignment="1">
      <alignment horizontal="center" vertical="center"/>
    </xf>
    <xf numFmtId="164" fontId="29" fillId="0" borderId="108" xfId="0" applyNumberFormat="1" applyFont="1" applyBorder="1" applyAlignment="1">
      <alignment horizontal="center" vertical="center" wrapText="1"/>
    </xf>
    <xf numFmtId="164" fontId="29" fillId="0" borderId="109" xfId="0" applyNumberFormat="1" applyFont="1" applyBorder="1" applyAlignment="1">
      <alignment horizontal="center" vertical="center" wrapText="1"/>
    </xf>
    <xf numFmtId="164" fontId="29" fillId="0" borderId="110" xfId="0" applyNumberFormat="1" applyFont="1" applyBorder="1" applyAlignment="1">
      <alignment horizontal="center" vertical="center" wrapText="1"/>
    </xf>
    <xf numFmtId="15" fontId="5" fillId="3" borderId="20" xfId="0" applyNumberFormat="1" applyFont="1" applyFill="1" applyBorder="1" applyAlignment="1" applyProtection="1">
      <alignment horizontal="center" vertical="center"/>
      <protection locked="0"/>
    </xf>
    <xf numFmtId="15" fontId="5" fillId="3" borderId="21" xfId="0" applyNumberFormat="1" applyFont="1" applyFill="1" applyBorder="1" applyAlignment="1" applyProtection="1">
      <alignment horizontal="center" vertical="center"/>
      <protection locked="0"/>
    </xf>
    <xf numFmtId="0" fontId="22" fillId="0" borderId="17" xfId="0" applyFont="1" applyBorder="1" applyAlignment="1">
      <alignment horizontal="center" vertical="center"/>
    </xf>
    <xf numFmtId="164" fontId="29" fillId="0" borderId="21" xfId="0" applyNumberFormat="1" applyFont="1" applyBorder="1" applyAlignment="1">
      <alignment horizontal="center" vertical="center" wrapText="1"/>
    </xf>
    <xf numFmtId="164" fontId="29" fillId="0" borderId="22" xfId="0" applyNumberFormat="1" applyFont="1" applyBorder="1" applyAlignment="1">
      <alignment horizontal="center" vertical="center" wrapText="1"/>
    </xf>
    <xf numFmtId="20" fontId="5" fillId="3" borderId="21" xfId="0" applyNumberFormat="1" applyFont="1" applyFill="1" applyBorder="1" applyAlignment="1" applyProtection="1">
      <alignment horizontal="center" vertical="center"/>
      <protection locked="0"/>
    </xf>
    <xf numFmtId="15" fontId="5" fillId="3" borderId="111" xfId="0" applyNumberFormat="1" applyFont="1" applyFill="1" applyBorder="1" applyAlignment="1" applyProtection="1">
      <alignment horizontal="center" vertical="center"/>
      <protection locked="0"/>
    </xf>
    <xf numFmtId="15" fontId="5" fillId="3" borderId="112" xfId="0" applyNumberFormat="1" applyFont="1" applyFill="1" applyBorder="1" applyAlignment="1" applyProtection="1">
      <alignment horizontal="center" vertical="center"/>
      <protection locked="0"/>
    </xf>
    <xf numFmtId="20" fontId="5" fillId="3" borderId="112" xfId="0" applyNumberFormat="1" applyFont="1" applyFill="1" applyBorder="1" applyAlignment="1" applyProtection="1">
      <alignment horizontal="center" vertical="center"/>
      <protection locked="0"/>
    </xf>
    <xf numFmtId="0" fontId="29" fillId="3" borderId="112" xfId="0" applyFont="1" applyFill="1" applyBorder="1" applyAlignment="1">
      <alignment horizontal="center" vertical="center"/>
    </xf>
    <xf numFmtId="164" fontId="29" fillId="0" borderId="113" xfId="0" applyNumberFormat="1" applyFont="1" applyBorder="1" applyAlignment="1">
      <alignment horizontal="center" vertical="center" wrapText="1"/>
    </xf>
    <xf numFmtId="164" fontId="29" fillId="0" borderId="114" xfId="0" applyNumberFormat="1" applyFont="1" applyBorder="1" applyAlignment="1">
      <alignment horizontal="center" vertical="center" wrapText="1"/>
    </xf>
    <xf numFmtId="164" fontId="29" fillId="0" borderId="115" xfId="0" applyNumberFormat="1" applyFont="1" applyBorder="1" applyAlignment="1">
      <alignment horizontal="center" vertical="center" wrapText="1"/>
    </xf>
    <xf numFmtId="0" fontId="26" fillId="0" borderId="23" xfId="0" applyFont="1" applyBorder="1" applyAlignment="1">
      <alignment horizontal="center" vertical="center" wrapText="1"/>
    </xf>
    <xf numFmtId="0" fontId="22" fillId="0" borderId="23" xfId="0" applyFont="1" applyBorder="1" applyAlignment="1">
      <alignment horizontal="center" vertical="center"/>
    </xf>
    <xf numFmtId="0" fontId="45" fillId="2" borderId="0" xfId="0" applyFont="1" applyFill="1" applyAlignment="1">
      <alignment horizontal="center" vertical="center"/>
    </xf>
    <xf numFmtId="0" fontId="13" fillId="2" borderId="0" xfId="0" applyFont="1" applyFill="1" applyAlignment="1">
      <alignment horizontal="left" vertical="center"/>
    </xf>
    <xf numFmtId="0" fontId="4" fillId="2" borderId="75" xfId="0" applyFont="1" applyFill="1" applyBorder="1" applyAlignment="1">
      <alignment horizontal="center" vertical="center"/>
    </xf>
    <xf numFmtId="0" fontId="12" fillId="3" borderId="41" xfId="0" applyFont="1" applyFill="1" applyBorder="1" applyAlignment="1">
      <alignment horizontal="center" vertical="center"/>
    </xf>
    <xf numFmtId="0" fontId="14" fillId="3" borderId="0" xfId="0" applyFont="1" applyFill="1" applyAlignment="1">
      <alignment horizontal="left" vertical="center"/>
    </xf>
    <xf numFmtId="0" fontId="0" fillId="6" borderId="0" xfId="0" applyFill="1" applyAlignment="1">
      <alignment horizontal="center" vertical="center"/>
    </xf>
    <xf numFmtId="0" fontId="13" fillId="2" borderId="75" xfId="0" applyFont="1" applyFill="1" applyBorder="1" applyAlignment="1">
      <alignment horizontal="left" vertical="center"/>
    </xf>
    <xf numFmtId="0" fontId="21" fillId="2" borderId="76" xfId="0" applyFont="1" applyFill="1" applyBorder="1" applyAlignment="1">
      <alignment horizontal="center" vertical="center"/>
    </xf>
    <xf numFmtId="0" fontId="14" fillId="3" borderId="41" xfId="0" applyFont="1" applyFill="1" applyBorder="1" applyAlignment="1">
      <alignment horizontal="left" vertical="center"/>
    </xf>
    <xf numFmtId="0" fontId="29" fillId="3" borderId="0" xfId="0" applyFont="1" applyFill="1" applyAlignment="1">
      <alignment horizontal="center" wrapText="1"/>
    </xf>
    <xf numFmtId="0" fontId="25" fillId="3" borderId="0" xfId="0" applyFont="1" applyFill="1" applyAlignment="1">
      <alignment horizontal="center" wrapText="1"/>
    </xf>
    <xf numFmtId="0" fontId="31" fillId="13" borderId="77" xfId="0" applyFont="1" applyFill="1" applyBorder="1" applyAlignment="1">
      <alignment horizontal="center" vertical="center"/>
    </xf>
    <xf numFmtId="0" fontId="31" fillId="13" borderId="78" xfId="0" applyFont="1" applyFill="1" applyBorder="1" applyAlignment="1">
      <alignment horizontal="center" vertical="center"/>
    </xf>
    <xf numFmtId="0" fontId="25" fillId="3" borderId="0" xfId="0" applyFont="1" applyFill="1" applyAlignment="1">
      <alignment horizontal="left" vertical="center" wrapText="1" indent="1"/>
    </xf>
    <xf numFmtId="0" fontId="9" fillId="3" borderId="0" xfId="0" applyFont="1" applyFill="1" applyAlignment="1">
      <alignment horizontal="left" vertical="center" wrapText="1"/>
    </xf>
    <xf numFmtId="0" fontId="47" fillId="3" borderId="0" xfId="0" applyFont="1" applyFill="1" applyAlignment="1">
      <alignment horizontal="right" vertical="center" wrapText="1"/>
    </xf>
    <xf numFmtId="0" fontId="9" fillId="3" borderId="0" xfId="0" applyFont="1" applyFill="1" applyAlignment="1">
      <alignment horizontal="right" vertical="center" wrapText="1"/>
    </xf>
    <xf numFmtId="0" fontId="47" fillId="3" borderId="0" xfId="0" applyFont="1" applyFill="1" applyAlignment="1">
      <alignment horizontal="left" vertical="center" wrapText="1"/>
    </xf>
    <xf numFmtId="0" fontId="5" fillId="3" borderId="90" xfId="0" applyFont="1" applyFill="1" applyBorder="1" applyAlignment="1">
      <alignment horizontal="center" vertical="center" wrapText="1"/>
    </xf>
    <xf numFmtId="0" fontId="5" fillId="3" borderId="89"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5" fillId="3" borderId="6" xfId="0" applyFont="1" applyFill="1" applyBorder="1" applyAlignment="1">
      <alignment horizontal="center" vertical="center" wrapText="1"/>
    </xf>
    <xf numFmtId="164" fontId="0" fillId="3" borderId="13" xfId="0" applyNumberFormat="1" applyFill="1" applyBorder="1" applyAlignment="1">
      <alignment horizontal="center" vertical="center" wrapText="1"/>
    </xf>
    <xf numFmtId="164" fontId="0" fillId="3" borderId="0" xfId="0" applyNumberFormat="1" applyFill="1" applyAlignment="1">
      <alignment horizontal="center" vertical="center"/>
    </xf>
    <xf numFmtId="0" fontId="22" fillId="3" borderId="0" xfId="0" applyFont="1" applyFill="1" applyAlignment="1">
      <alignment horizontal="left" vertical="center"/>
    </xf>
    <xf numFmtId="0" fontId="0" fillId="3" borderId="85" xfId="0" applyFill="1" applyBorder="1" applyAlignment="1">
      <alignment horizontal="center" vertical="center"/>
    </xf>
    <xf numFmtId="0" fontId="0" fillId="3" borderId="87" xfId="0" applyFill="1" applyBorder="1" applyAlignment="1">
      <alignment horizontal="center" vertical="center"/>
    </xf>
    <xf numFmtId="0" fontId="0" fillId="3" borderId="4" xfId="0" applyFill="1" applyBorder="1" applyAlignment="1">
      <alignment horizontal="center" vertical="center"/>
    </xf>
    <xf numFmtId="0" fontId="0" fillId="3" borderId="10" xfId="0" applyFill="1" applyBorder="1" applyAlignment="1">
      <alignment horizontal="center" vertical="center"/>
    </xf>
    <xf numFmtId="164" fontId="26" fillId="3" borderId="8" xfId="0" applyNumberFormat="1" applyFont="1" applyFill="1" applyBorder="1" applyAlignment="1">
      <alignment horizontal="center" vertical="center"/>
    </xf>
    <xf numFmtId="0" fontId="5" fillId="3" borderId="4" xfId="0" applyFont="1" applyFill="1" applyBorder="1" applyAlignment="1">
      <alignment horizontal="center" vertical="center" wrapText="1"/>
    </xf>
    <xf numFmtId="0" fontId="6" fillId="3" borderId="0" xfId="0" applyFont="1" applyFill="1" applyAlignment="1" applyProtection="1">
      <alignment horizontal="left" vertical="center" wrapText="1" indent="1"/>
      <protection locked="0"/>
    </xf>
    <xf numFmtId="0" fontId="6" fillId="3" borderId="4" xfId="0" applyFont="1" applyFill="1" applyBorder="1" applyAlignment="1" applyProtection="1">
      <alignment horizontal="left" vertical="center" wrapText="1" indent="1"/>
      <protection locked="0"/>
    </xf>
    <xf numFmtId="49" fontId="6" fillId="3" borderId="0" xfId="0" applyNumberFormat="1" applyFont="1" applyFill="1" applyAlignment="1" applyProtection="1">
      <alignment horizontal="left" vertical="center" wrapText="1" indent="1"/>
      <protection locked="0"/>
    </xf>
    <xf numFmtId="49" fontId="6" fillId="3" borderId="4" xfId="0" applyNumberFormat="1" applyFont="1" applyFill="1" applyBorder="1" applyAlignment="1" applyProtection="1">
      <alignment horizontal="left" vertical="center" wrapText="1" indent="1"/>
      <protection locked="0"/>
    </xf>
    <xf numFmtId="0" fontId="9" fillId="3" borderId="85" xfId="0" applyFont="1" applyFill="1" applyBorder="1" applyAlignment="1">
      <alignment horizontal="center" vertical="center"/>
    </xf>
    <xf numFmtId="165" fontId="26" fillId="9" borderId="119" xfId="0" applyNumberFormat="1" applyFont="1" applyFill="1" applyBorder="1" applyAlignment="1">
      <alignment horizontal="center" vertical="center"/>
    </xf>
    <xf numFmtId="165" fontId="26" fillId="8" borderId="117" xfId="0" applyNumberFormat="1" applyFont="1" applyFill="1" applyBorder="1" applyAlignment="1">
      <alignment horizontal="center" vertical="center"/>
    </xf>
    <xf numFmtId="165" fontId="26" fillId="8" borderId="118" xfId="0" applyNumberFormat="1" applyFont="1" applyFill="1" applyBorder="1" applyAlignment="1">
      <alignment horizontal="center" vertical="center"/>
    </xf>
    <xf numFmtId="49" fontId="63" fillId="3" borderId="0" xfId="0" applyNumberFormat="1" applyFont="1" applyFill="1" applyAlignment="1" applyProtection="1">
      <alignment horizontal="left" vertical="center" wrapText="1" indent="1"/>
      <protection locked="0"/>
    </xf>
    <xf numFmtId="49" fontId="63" fillId="3" borderId="4" xfId="0" applyNumberFormat="1" applyFont="1" applyFill="1" applyBorder="1" applyAlignment="1" applyProtection="1">
      <alignment horizontal="left" vertical="center" wrapText="1" indent="1"/>
      <protection locked="0"/>
    </xf>
    <xf numFmtId="49" fontId="63" fillId="3" borderId="0" xfId="0" applyNumberFormat="1" applyFont="1" applyFill="1" applyAlignment="1" applyProtection="1">
      <alignment horizontal="center" vertical="center" wrapText="1"/>
      <protection locked="0"/>
    </xf>
    <xf numFmtId="49" fontId="63" fillId="3" borderId="4"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left" vertical="center" wrapText="1" indent="1"/>
      <protection locked="0"/>
    </xf>
    <xf numFmtId="49" fontId="62" fillId="3" borderId="4" xfId="0" applyNumberFormat="1" applyFont="1" applyFill="1" applyBorder="1" applyAlignment="1" applyProtection="1">
      <alignment horizontal="left" vertical="center" wrapText="1" indent="1"/>
      <protection locked="0"/>
    </xf>
    <xf numFmtId="0" fontId="5" fillId="3" borderId="0" xfId="0" applyFont="1" applyFill="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0" fontId="22" fillId="9" borderId="119" xfId="0" applyFont="1" applyFill="1" applyBorder="1" applyAlignment="1">
      <alignment horizontal="center" vertical="center"/>
    </xf>
    <xf numFmtId="0" fontId="22" fillId="8" borderId="119" xfId="0" applyFont="1" applyFill="1" applyBorder="1" applyAlignment="1">
      <alignment horizontal="center" vertical="center"/>
    </xf>
    <xf numFmtId="0" fontId="6" fillId="3" borderId="0" xfId="0" applyFont="1" applyFill="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165" fontId="26" fillId="8" borderId="119" xfId="0" applyNumberFormat="1" applyFont="1" applyFill="1" applyBorder="1" applyAlignment="1">
      <alignment horizontal="center" vertical="center"/>
    </xf>
    <xf numFmtId="0" fontId="4" fillId="5" borderId="74" xfId="0" applyFont="1" applyFill="1" applyBorder="1" applyAlignment="1">
      <alignment horizontal="center" vertical="center"/>
    </xf>
    <xf numFmtId="0" fontId="4" fillId="5" borderId="79" xfId="0" applyFont="1" applyFill="1" applyBorder="1" applyAlignment="1">
      <alignment horizontal="center" vertical="center"/>
    </xf>
    <xf numFmtId="0" fontId="13" fillId="5" borderId="79" xfId="0" applyFont="1" applyFill="1" applyBorder="1" applyAlignment="1">
      <alignment horizontal="center" vertical="center"/>
    </xf>
    <xf numFmtId="0" fontId="13" fillId="5" borderId="80" xfId="0" applyFont="1" applyFill="1" applyBorder="1" applyAlignment="1">
      <alignment horizontal="center" vertical="center"/>
    </xf>
    <xf numFmtId="0" fontId="14" fillId="3" borderId="43" xfId="0" applyFont="1" applyFill="1" applyBorder="1" applyAlignment="1">
      <alignment horizontal="center" vertical="center"/>
    </xf>
    <xf numFmtId="0" fontId="14" fillId="3" borderId="44" xfId="0" applyFont="1" applyFill="1" applyBorder="1" applyAlignment="1">
      <alignment horizontal="center" vertical="center"/>
    </xf>
    <xf numFmtId="0" fontId="14" fillId="3" borderId="45" xfId="0" applyFont="1" applyFill="1" applyBorder="1" applyAlignment="1">
      <alignment horizontal="center" vertical="center"/>
    </xf>
    <xf numFmtId="0" fontId="14" fillId="3" borderId="52" xfId="0" applyFont="1" applyFill="1" applyBorder="1" applyAlignment="1">
      <alignment horizontal="center" vertical="center"/>
    </xf>
    <xf numFmtId="0" fontId="14" fillId="3" borderId="37" xfId="0" applyFont="1" applyFill="1" applyBorder="1" applyAlignment="1">
      <alignment horizontal="center" vertical="center"/>
    </xf>
    <xf numFmtId="0" fontId="14" fillId="3" borderId="53" xfId="0" applyFont="1" applyFill="1" applyBorder="1" applyAlignment="1">
      <alignment horizontal="center" vertical="center"/>
    </xf>
    <xf numFmtId="0" fontId="25" fillId="3" borderId="0" xfId="0" applyFont="1" applyFill="1" applyAlignment="1">
      <alignment horizontal="left" vertical="center" indent="1"/>
    </xf>
    <xf numFmtId="164" fontId="26" fillId="3" borderId="0" xfId="0" applyNumberFormat="1" applyFont="1" applyFill="1" applyAlignment="1">
      <alignment horizontal="left" vertical="center" indent="1"/>
    </xf>
    <xf numFmtId="0" fontId="6" fillId="3" borderId="0" xfId="0" applyFont="1" applyFill="1" applyAlignment="1">
      <alignment horizontal="left" vertical="center" wrapText="1" indent="1"/>
    </xf>
    <xf numFmtId="0" fontId="6" fillId="3" borderId="4" xfId="0" applyFont="1" applyFill="1" applyBorder="1" applyAlignment="1">
      <alignment horizontal="left" vertical="center" wrapText="1" indent="1"/>
    </xf>
    <xf numFmtId="14" fontId="25" fillId="3" borderId="0" xfId="0" applyNumberFormat="1" applyFont="1" applyFill="1" applyAlignment="1">
      <alignment horizontal="left" vertical="center" wrapText="1"/>
    </xf>
    <xf numFmtId="0" fontId="25" fillId="3" borderId="117" xfId="0" applyFont="1" applyFill="1" applyBorder="1" applyAlignment="1">
      <alignment horizontal="center" vertical="center"/>
    </xf>
    <xf numFmtId="0" fontId="25" fillId="3" borderId="118" xfId="0" applyFont="1" applyFill="1" applyBorder="1" applyAlignment="1">
      <alignment horizontal="center" vertical="center"/>
    </xf>
    <xf numFmtId="0" fontId="22" fillId="3" borderId="94" xfId="0" applyFont="1" applyFill="1" applyBorder="1" applyAlignment="1">
      <alignment horizontal="center" vertical="center" wrapText="1"/>
    </xf>
    <xf numFmtId="0" fontId="29" fillId="0" borderId="117" xfId="0" applyFont="1" applyBorder="1" applyAlignment="1">
      <alignment horizontal="center" vertical="center"/>
    </xf>
    <xf numFmtId="0" fontId="29" fillId="0" borderId="118" xfId="0" applyFont="1" applyBorder="1" applyAlignment="1">
      <alignment horizontal="center" vertical="center"/>
    </xf>
    <xf numFmtId="0" fontId="26" fillId="3" borderId="0" xfId="0" applyFont="1" applyFill="1" applyAlignment="1">
      <alignment horizontal="center" vertical="center"/>
    </xf>
    <xf numFmtId="164" fontId="29" fillId="3" borderId="0" xfId="0" applyNumberFormat="1" applyFont="1" applyFill="1" applyAlignment="1">
      <alignment horizontal="center" vertical="center"/>
    </xf>
    <xf numFmtId="0" fontId="22" fillId="3" borderId="0" xfId="0" applyFont="1" applyFill="1" applyAlignment="1">
      <alignment horizontal="center" vertical="center"/>
    </xf>
    <xf numFmtId="0" fontId="15" fillId="3" borderId="8" xfId="0" applyFont="1" applyFill="1" applyBorder="1" applyAlignment="1">
      <alignment horizontal="center" vertical="center" wrapText="1"/>
    </xf>
    <xf numFmtId="14" fontId="5" fillId="3" borderId="11" xfId="0" applyNumberFormat="1" applyFont="1" applyFill="1" applyBorder="1" applyAlignment="1">
      <alignment horizontal="center" vertical="center"/>
    </xf>
    <xf numFmtId="14" fontId="5" fillId="3" borderId="12" xfId="0" applyNumberFormat="1" applyFont="1" applyFill="1" applyBorder="1" applyAlignment="1">
      <alignment horizontal="center" vertical="center"/>
    </xf>
    <xf numFmtId="14" fontId="5" fillId="3" borderId="13" xfId="0" applyNumberFormat="1" applyFont="1" applyFill="1" applyBorder="1" applyAlignment="1">
      <alignment horizontal="center" vertical="center"/>
    </xf>
    <xf numFmtId="14" fontId="5" fillId="3" borderId="14" xfId="0" applyNumberFormat="1" applyFont="1" applyFill="1" applyBorder="1" applyAlignment="1">
      <alignment horizontal="center" vertical="center"/>
    </xf>
    <xf numFmtId="0" fontId="15" fillId="3" borderId="117" xfId="0" applyFont="1" applyFill="1" applyBorder="1" applyAlignment="1" applyProtection="1">
      <alignment horizontal="left" vertical="top" wrapText="1" indent="1"/>
      <protection locked="0"/>
    </xf>
    <xf numFmtId="0" fontId="15" fillId="3" borderId="118" xfId="0" applyFont="1" applyFill="1" applyBorder="1" applyAlignment="1" applyProtection="1">
      <alignment horizontal="left" vertical="top" wrapText="1" indent="1"/>
      <protection locked="0"/>
    </xf>
    <xf numFmtId="164" fontId="21" fillId="2" borderId="0" xfId="0" applyNumberFormat="1" applyFont="1" applyFill="1" applyAlignment="1">
      <alignment horizontal="center" vertical="center"/>
    </xf>
    <xf numFmtId="15" fontId="29" fillId="3" borderId="119" xfId="0" applyNumberFormat="1" applyFont="1" applyFill="1" applyBorder="1" applyAlignment="1">
      <alignment horizontal="center" vertical="center"/>
    </xf>
    <xf numFmtId="20" fontId="29" fillId="3" borderId="117" xfId="0" applyNumberFormat="1" applyFont="1" applyFill="1" applyBorder="1" applyAlignment="1">
      <alignment horizontal="center" vertical="center"/>
    </xf>
    <xf numFmtId="20" fontId="29" fillId="3" borderId="82" xfId="0" applyNumberFormat="1" applyFont="1" applyFill="1" applyBorder="1" applyAlignment="1">
      <alignment horizontal="center" vertical="center"/>
    </xf>
    <xf numFmtId="20" fontId="29" fillId="3" borderId="118" xfId="0" applyNumberFormat="1" applyFont="1" applyFill="1" applyBorder="1" applyAlignment="1">
      <alignment horizontal="center" vertical="center"/>
    </xf>
    <xf numFmtId="0" fontId="6" fillId="3" borderId="41" xfId="0" applyFont="1" applyFill="1" applyBorder="1" applyAlignment="1">
      <alignment horizontal="center" vertical="center"/>
    </xf>
    <xf numFmtId="0" fontId="6" fillId="2" borderId="0" xfId="0" applyFont="1" applyFill="1" applyAlignment="1">
      <alignment horizontal="center" vertical="center"/>
    </xf>
    <xf numFmtId="0" fontId="20" fillId="18" borderId="0" xfId="0" applyFont="1" applyFill="1" applyAlignment="1">
      <alignment horizontal="center" vertical="center"/>
    </xf>
    <xf numFmtId="0" fontId="31" fillId="2" borderId="0" xfId="0" applyFont="1" applyFill="1" applyAlignment="1">
      <alignment horizontal="center" vertical="center"/>
    </xf>
    <xf numFmtId="0" fontId="6" fillId="3" borderId="63" xfId="0" applyFont="1" applyFill="1" applyBorder="1" applyAlignment="1">
      <alignment horizontal="center" vertical="center"/>
    </xf>
    <xf numFmtId="0" fontId="6" fillId="3" borderId="64" xfId="0" applyFont="1" applyFill="1" applyBorder="1" applyAlignment="1">
      <alignment horizontal="center" vertical="center"/>
    </xf>
    <xf numFmtId="0" fontId="6" fillId="3" borderId="65" xfId="0" applyFont="1" applyFill="1" applyBorder="1" applyAlignment="1">
      <alignment horizontal="center" vertical="center"/>
    </xf>
    <xf numFmtId="0" fontId="6" fillId="3" borderId="69" xfId="0" applyFont="1" applyFill="1" applyBorder="1" applyAlignment="1">
      <alignment horizontal="center" vertical="center"/>
    </xf>
    <xf numFmtId="0" fontId="6" fillId="3" borderId="70" xfId="0" applyFont="1" applyFill="1" applyBorder="1" applyAlignment="1">
      <alignment horizontal="center" vertical="center"/>
    </xf>
    <xf numFmtId="0" fontId="6" fillId="3" borderId="71" xfId="0" applyFont="1" applyFill="1" applyBorder="1" applyAlignment="1">
      <alignment horizontal="center" vertical="center"/>
    </xf>
    <xf numFmtId="15" fontId="5" fillId="3" borderId="120" xfId="0" applyNumberFormat="1" applyFont="1" applyFill="1" applyBorder="1" applyAlignment="1">
      <alignment horizontal="center" vertical="center"/>
    </xf>
    <xf numFmtId="15" fontId="5" fillId="3" borderId="82" xfId="0" applyNumberFormat="1" applyFont="1" applyFill="1" applyBorder="1" applyAlignment="1">
      <alignment horizontal="center" vertical="center"/>
    </xf>
    <xf numFmtId="15" fontId="5" fillId="3" borderId="121" xfId="0" applyNumberFormat="1" applyFont="1" applyFill="1" applyBorder="1" applyAlignment="1">
      <alignment horizontal="center" vertical="center"/>
    </xf>
    <xf numFmtId="0" fontId="22" fillId="0" borderId="95" xfId="0" applyFont="1" applyBorder="1" applyAlignment="1">
      <alignment horizontal="center" vertical="center"/>
    </xf>
    <xf numFmtId="0" fontId="22" fillId="0" borderId="96" xfId="0" applyFont="1" applyBorder="1" applyAlignment="1">
      <alignment horizontal="center" vertical="center"/>
    </xf>
    <xf numFmtId="0" fontId="22" fillId="0" borderId="97" xfId="0" applyFont="1" applyBorder="1" applyAlignment="1">
      <alignment horizontal="center" vertical="center"/>
    </xf>
    <xf numFmtId="15" fontId="5" fillId="3" borderId="122" xfId="0" applyNumberFormat="1" applyFont="1" applyFill="1" applyBorder="1" applyAlignment="1">
      <alignment horizontal="center" vertical="center"/>
    </xf>
    <xf numFmtId="15" fontId="5" fillId="3" borderId="114" xfId="0" applyNumberFormat="1" applyFont="1" applyFill="1" applyBorder="1" applyAlignment="1">
      <alignment horizontal="center" vertical="center"/>
    </xf>
    <xf numFmtId="15" fontId="5" fillId="3" borderId="123" xfId="0" applyNumberFormat="1" applyFont="1" applyFill="1" applyBorder="1" applyAlignment="1">
      <alignment horizontal="center" vertical="center"/>
    </xf>
    <xf numFmtId="0" fontId="5" fillId="2" borderId="50" xfId="0" applyFont="1" applyFill="1" applyBorder="1" applyAlignment="1">
      <alignment horizontal="center" vertical="center"/>
    </xf>
    <xf numFmtId="0" fontId="5" fillId="3" borderId="41" xfId="0" applyFont="1" applyFill="1" applyBorder="1" applyAlignment="1">
      <alignment horizontal="left" vertical="center"/>
    </xf>
    <xf numFmtId="0" fontId="2" fillId="3" borderId="85" xfId="0" applyFont="1" applyFill="1" applyBorder="1" applyAlignment="1">
      <alignment horizontal="center" vertical="center" wrapText="1"/>
    </xf>
    <xf numFmtId="0" fontId="2" fillId="3" borderId="85" xfId="0" applyFont="1" applyFill="1" applyBorder="1" applyAlignment="1">
      <alignment horizontal="center" vertical="center"/>
    </xf>
    <xf numFmtId="15" fontId="6" fillId="3" borderId="85" xfId="0" applyNumberFormat="1" applyFont="1" applyFill="1" applyBorder="1" applyAlignment="1">
      <alignment horizontal="center" vertical="center"/>
    </xf>
    <xf numFmtId="15" fontId="6" fillId="3" borderId="98" xfId="0" applyNumberFormat="1" applyFont="1" applyFill="1" applyBorder="1" applyAlignment="1">
      <alignment horizontal="center" vertical="center"/>
    </xf>
    <xf numFmtId="0" fontId="2" fillId="3" borderId="30" xfId="0" applyFont="1" applyFill="1" applyBorder="1" applyAlignment="1">
      <alignment horizontal="center" vertical="center" wrapText="1"/>
    </xf>
    <xf numFmtId="0" fontId="2" fillId="3" borderId="82" xfId="0" applyFont="1" applyFill="1" applyBorder="1" applyAlignment="1">
      <alignment horizontal="center" vertical="center" wrapText="1"/>
    </xf>
    <xf numFmtId="0" fontId="2" fillId="3" borderId="82" xfId="0" applyFont="1" applyFill="1" applyBorder="1" applyAlignment="1">
      <alignment horizontal="center" vertical="center"/>
    </xf>
    <xf numFmtId="15" fontId="6" fillId="3" borderId="4" xfId="0" applyNumberFormat="1" applyFont="1" applyFill="1" applyBorder="1" applyAlignment="1">
      <alignment horizontal="center" vertical="center"/>
    </xf>
    <xf numFmtId="0" fontId="2" fillId="3" borderId="108" xfId="0" applyFont="1" applyFill="1" applyBorder="1" applyAlignment="1">
      <alignment horizontal="center" vertical="center" wrapText="1"/>
    </xf>
    <xf numFmtId="0" fontId="5" fillId="0" borderId="84" xfId="0" applyFont="1" applyBorder="1" applyAlignment="1">
      <alignment horizontal="center" vertical="center"/>
    </xf>
    <xf numFmtId="0" fontId="5" fillId="0" borderId="85" xfId="0" applyFont="1" applyBorder="1" applyAlignment="1">
      <alignment horizontal="center" vertical="center"/>
    </xf>
    <xf numFmtId="0" fontId="5" fillId="0" borderId="87"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15" fillId="3" borderId="4" xfId="0" applyFont="1" applyFill="1" applyBorder="1" applyAlignment="1">
      <alignment horizontal="left" vertical="center" indent="1"/>
    </xf>
    <xf numFmtId="164" fontId="29" fillId="0" borderId="82" xfId="0" applyNumberFormat="1" applyFont="1" applyBorder="1" applyAlignment="1">
      <alignment horizontal="center" vertical="center" wrapText="1"/>
    </xf>
    <xf numFmtId="20" fontId="5" fillId="3" borderId="113" xfId="0" applyNumberFormat="1" applyFont="1" applyFill="1" applyBorder="1" applyAlignment="1">
      <alignment horizontal="center" vertical="center"/>
    </xf>
    <xf numFmtId="20" fontId="5" fillId="3" borderId="114" xfId="0" applyNumberFormat="1" applyFont="1" applyFill="1" applyBorder="1" applyAlignment="1">
      <alignment horizontal="center" vertical="center"/>
    </xf>
    <xf numFmtId="20" fontId="5" fillId="3" borderId="123" xfId="0" applyNumberFormat="1" applyFont="1" applyFill="1" applyBorder="1" applyAlignment="1">
      <alignment horizontal="center" vertical="center"/>
    </xf>
    <xf numFmtId="0" fontId="29" fillId="3" borderId="113" xfId="0" applyFont="1" applyFill="1" applyBorder="1" applyAlignment="1">
      <alignment horizontal="center" vertical="center"/>
    </xf>
    <xf numFmtId="0" fontId="29" fillId="3" borderId="114" xfId="0" applyFont="1" applyFill="1" applyBorder="1" applyAlignment="1">
      <alignment horizontal="center" vertical="center"/>
    </xf>
    <xf numFmtId="0" fontId="29" fillId="3" borderId="123" xfId="0" applyFont="1" applyFill="1" applyBorder="1" applyAlignment="1">
      <alignment horizontal="center" vertical="center"/>
    </xf>
    <xf numFmtId="0" fontId="2" fillId="3" borderId="4"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29" xfId="0" applyFont="1" applyFill="1" applyBorder="1" applyAlignment="1">
      <alignment horizontal="center" vertical="center" wrapText="1"/>
    </xf>
    <xf numFmtId="0" fontId="25" fillId="3" borderId="8" xfId="0" applyFont="1" applyFill="1" applyBorder="1" applyAlignment="1">
      <alignment horizontal="center" vertical="center"/>
    </xf>
    <xf numFmtId="0" fontId="22" fillId="3" borderId="93" xfId="0" applyFont="1" applyFill="1" applyBorder="1" applyAlignment="1">
      <alignment horizontal="center" vertical="center" wrapText="1"/>
    </xf>
    <xf numFmtId="164" fontId="22" fillId="3" borderId="117" xfId="0" applyNumberFormat="1" applyFont="1" applyFill="1" applyBorder="1" applyAlignment="1">
      <alignment horizontal="center" vertical="center"/>
    </xf>
    <xf numFmtId="164" fontId="22" fillId="3" borderId="82" xfId="0" applyNumberFormat="1" applyFont="1" applyFill="1" applyBorder="1" applyAlignment="1">
      <alignment horizontal="center" vertical="center"/>
    </xf>
    <xf numFmtId="164" fontId="22" fillId="3" borderId="118" xfId="0" applyNumberFormat="1" applyFont="1" applyFill="1" applyBorder="1" applyAlignment="1">
      <alignment horizontal="center" vertical="center"/>
    </xf>
    <xf numFmtId="0" fontId="22" fillId="0" borderId="82" xfId="0" applyFont="1" applyBorder="1" applyAlignment="1">
      <alignment horizontal="center" vertical="center"/>
    </xf>
    <xf numFmtId="0" fontId="26" fillId="0" borderId="117" xfId="0" applyFont="1" applyBorder="1" applyAlignment="1">
      <alignment horizontal="center" vertical="center" wrapText="1"/>
    </xf>
    <xf numFmtId="0" fontId="26" fillId="0" borderId="82" xfId="0" applyFont="1" applyBorder="1" applyAlignment="1">
      <alignment horizontal="center" vertical="center" wrapText="1"/>
    </xf>
    <xf numFmtId="0" fontId="26" fillId="0" borderId="118" xfId="0" applyFont="1" applyBorder="1" applyAlignment="1">
      <alignment horizontal="center" vertical="center" wrapText="1"/>
    </xf>
    <xf numFmtId="0" fontId="22" fillId="0" borderId="82" xfId="0" applyFont="1" applyBorder="1" applyAlignment="1">
      <alignment horizontal="center" vertical="center" wrapText="1"/>
    </xf>
    <xf numFmtId="20" fontId="5" fillId="3" borderId="108" xfId="0" applyNumberFormat="1" applyFont="1" applyFill="1" applyBorder="1" applyAlignment="1">
      <alignment horizontal="center" vertical="center"/>
    </xf>
    <xf numFmtId="20" fontId="5" fillId="3" borderId="82" xfId="0" applyNumberFormat="1" applyFont="1" applyFill="1" applyBorder="1" applyAlignment="1">
      <alignment horizontal="center" vertical="center"/>
    </xf>
    <xf numFmtId="20" fontId="5" fillId="3" borderId="121" xfId="0" applyNumberFormat="1" applyFont="1" applyFill="1" applyBorder="1" applyAlignment="1">
      <alignment horizontal="center" vertical="center"/>
    </xf>
    <xf numFmtId="0" fontId="29" fillId="3" borderId="108" xfId="0" applyFont="1" applyFill="1" applyBorder="1" applyAlignment="1">
      <alignment horizontal="center" vertical="center"/>
    </xf>
    <xf numFmtId="0" fontId="29" fillId="3" borderId="82" xfId="0" applyFont="1" applyFill="1" applyBorder="1" applyAlignment="1">
      <alignment horizontal="center" vertical="center"/>
    </xf>
    <xf numFmtId="0" fontId="29" fillId="3" borderId="121" xfId="0" applyFont="1" applyFill="1" applyBorder="1" applyAlignment="1">
      <alignment horizontal="center" vertical="center"/>
    </xf>
    <xf numFmtId="49" fontId="15" fillId="3" borderId="0" xfId="0" applyNumberFormat="1" applyFont="1" applyFill="1" applyAlignment="1">
      <alignment horizontal="left" vertical="center" wrapText="1" indent="1"/>
    </xf>
    <xf numFmtId="0" fontId="15" fillId="3" borderId="0" xfId="0" applyFont="1" applyFill="1" applyAlignment="1">
      <alignment horizontal="left" vertical="center" wrapText="1" indent="1"/>
    </xf>
    <xf numFmtId="0" fontId="15" fillId="3" borderId="4" xfId="0" applyFont="1" applyFill="1" applyBorder="1" applyAlignment="1">
      <alignment horizontal="left" vertical="center" wrapText="1" indent="1"/>
    </xf>
    <xf numFmtId="49" fontId="15" fillId="3" borderId="0" xfId="0" applyNumberFormat="1" applyFont="1" applyFill="1" applyAlignment="1">
      <alignment horizontal="center" vertical="center" wrapText="1"/>
    </xf>
    <xf numFmtId="49" fontId="15" fillId="3" borderId="0" xfId="0" applyNumberFormat="1" applyFont="1" applyFill="1" applyAlignment="1">
      <alignment horizontal="left" vertical="center" indent="1"/>
    </xf>
    <xf numFmtId="0" fontId="20" fillId="18" borderId="0" xfId="0" applyFont="1" applyFill="1" applyAlignment="1">
      <alignment horizontal="left" vertical="center" indent="2"/>
    </xf>
    <xf numFmtId="0" fontId="63" fillId="3" borderId="0" xfId="0" applyFont="1" applyFill="1" applyAlignment="1">
      <alignment horizontal="left" vertical="center" wrapText="1" indent="1"/>
    </xf>
    <xf numFmtId="0" fontId="63" fillId="3" borderId="4" xfId="0" applyFont="1" applyFill="1" applyBorder="1" applyAlignment="1">
      <alignment horizontal="left" vertical="center" wrapText="1" indent="1"/>
    </xf>
    <xf numFmtId="0" fontId="63" fillId="3" borderId="0" xfId="0" applyFont="1" applyFill="1" applyAlignment="1">
      <alignment horizontal="left" vertical="center" indent="1"/>
    </xf>
    <xf numFmtId="0" fontId="63" fillId="3" borderId="4" xfId="0" applyFont="1" applyFill="1" applyBorder="1" applyAlignment="1">
      <alignment horizontal="left" vertical="center" indent="1"/>
    </xf>
    <xf numFmtId="0" fontId="4" fillId="5" borderId="74" xfId="0" applyFont="1" applyFill="1" applyBorder="1" applyAlignment="1">
      <alignment horizontal="left" vertical="center" indent="1"/>
    </xf>
    <xf numFmtId="0" fontId="4" fillId="5" borderId="79" xfId="0" applyFont="1" applyFill="1" applyBorder="1" applyAlignment="1">
      <alignment horizontal="left" vertical="center" indent="1"/>
    </xf>
    <xf numFmtId="0" fontId="4" fillId="5" borderId="80" xfId="0" applyFont="1" applyFill="1" applyBorder="1" applyAlignment="1">
      <alignment horizontal="left" vertical="center" indent="1"/>
    </xf>
    <xf numFmtId="0" fontId="64" fillId="3" borderId="0" xfId="0" applyFont="1" applyFill="1" applyAlignment="1">
      <alignment horizontal="left" vertical="center" indent="1"/>
    </xf>
    <xf numFmtId="0" fontId="64" fillId="3" borderId="4" xfId="0" applyFont="1" applyFill="1" applyBorder="1" applyAlignment="1">
      <alignment horizontal="left" vertical="center" indent="1"/>
    </xf>
    <xf numFmtId="49" fontId="63" fillId="3" borderId="0" xfId="0" applyNumberFormat="1" applyFont="1" applyFill="1" applyAlignment="1">
      <alignment horizontal="center" vertical="center" wrapText="1"/>
    </xf>
    <xf numFmtId="0" fontId="63" fillId="3" borderId="0" xfId="0" applyFont="1" applyFill="1" applyAlignment="1">
      <alignment horizontal="center" vertical="center" wrapText="1"/>
    </xf>
    <xf numFmtId="0" fontId="63" fillId="3" borderId="4" xfId="0" applyFont="1" applyFill="1" applyBorder="1" applyAlignment="1">
      <alignment horizontal="center" vertical="center" wrapText="1"/>
    </xf>
    <xf numFmtId="49" fontId="64" fillId="3" borderId="0" xfId="0" applyNumberFormat="1" applyFont="1" applyFill="1" applyAlignment="1">
      <alignment horizontal="left" vertical="center" wrapText="1" indent="1"/>
    </xf>
    <xf numFmtId="0" fontId="64" fillId="3" borderId="0" xfId="0" applyFont="1" applyFill="1" applyAlignment="1">
      <alignment horizontal="left" vertical="center" wrapText="1" indent="1"/>
    </xf>
    <xf numFmtId="0" fontId="64" fillId="3" borderId="4" xfId="0" applyFont="1" applyFill="1" applyBorder="1" applyAlignment="1">
      <alignment horizontal="left" vertical="center" wrapText="1" indent="1"/>
    </xf>
    <xf numFmtId="49" fontId="63" fillId="3" borderId="0" xfId="0" applyNumberFormat="1" applyFont="1" applyFill="1" applyAlignment="1">
      <alignment horizontal="left" vertical="center" wrapText="1" indent="1"/>
    </xf>
    <xf numFmtId="0" fontId="31" fillId="2" borderId="0" xfId="0" applyFont="1" applyFill="1" applyAlignment="1">
      <alignment horizontal="center" vertical="center" wrapText="1"/>
    </xf>
    <xf numFmtId="0" fontId="6" fillId="2" borderId="51" xfId="0" applyFont="1" applyFill="1" applyBorder="1" applyAlignment="1">
      <alignment horizontal="center" vertical="center"/>
    </xf>
    <xf numFmtId="164" fontId="38" fillId="2" borderId="0" xfId="0" applyNumberFormat="1" applyFont="1" applyFill="1" applyAlignment="1">
      <alignment horizontal="center" vertical="center"/>
    </xf>
    <xf numFmtId="0" fontId="0" fillId="3" borderId="85" xfId="0" applyFill="1" applyBorder="1" applyAlignment="1" applyProtection="1">
      <alignment horizontal="center" vertical="center"/>
      <protection locked="0"/>
    </xf>
    <xf numFmtId="0" fontId="0" fillId="3" borderId="87"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22" fillId="3" borderId="0" xfId="0" applyFont="1" applyFill="1" applyAlignment="1">
      <alignment horizontal="right" vertical="center" wrapText="1" indent="1"/>
    </xf>
    <xf numFmtId="0" fontId="22" fillId="3" borderId="0" xfId="0" applyFont="1" applyFill="1" applyAlignment="1">
      <alignment horizontal="right" vertical="center" indent="1"/>
    </xf>
    <xf numFmtId="0" fontId="15" fillId="3" borderId="0" xfId="0" applyFont="1" applyFill="1" applyAlignment="1">
      <alignment horizontal="right" vertical="center" wrapText="1" indent="1"/>
    </xf>
    <xf numFmtId="0" fontId="29" fillId="9" borderId="103" xfId="0" applyFont="1" applyFill="1" applyBorder="1" applyAlignment="1">
      <alignment horizontal="center" vertical="center"/>
    </xf>
    <xf numFmtId="0" fontId="29" fillId="9" borderId="92" xfId="0" applyFont="1" applyFill="1" applyBorder="1" applyAlignment="1">
      <alignment horizontal="center" vertical="center"/>
    </xf>
    <xf numFmtId="0" fontId="29" fillId="3" borderId="105" xfId="0" applyFont="1" applyFill="1" applyBorder="1" applyAlignment="1">
      <alignment horizontal="center" vertical="center"/>
    </xf>
    <xf numFmtId="0" fontId="29" fillId="3" borderId="104" xfId="0" applyFont="1" applyFill="1" applyBorder="1" applyAlignment="1">
      <alignment horizontal="center" vertical="center"/>
    </xf>
    <xf numFmtId="0" fontId="29" fillId="3" borderId="103" xfId="0" applyFont="1" applyFill="1" applyBorder="1" applyAlignment="1">
      <alignment horizontal="center" vertical="center"/>
    </xf>
    <xf numFmtId="0" fontId="29" fillId="3" borderId="91" xfId="0" applyFont="1" applyFill="1" applyBorder="1" applyAlignment="1">
      <alignment horizontal="center" vertical="center"/>
    </xf>
    <xf numFmtId="0" fontId="29" fillId="9" borderId="91" xfId="0" applyFont="1" applyFill="1" applyBorder="1" applyAlignment="1">
      <alignment horizontal="center" vertical="center"/>
    </xf>
    <xf numFmtId="0" fontId="45" fillId="2" borderId="0" xfId="0" applyFont="1" applyFill="1" applyAlignment="1">
      <alignment horizontal="right" vertical="center"/>
    </xf>
    <xf numFmtId="164" fontId="45" fillId="2" borderId="0" xfId="0" applyNumberFormat="1" applyFont="1" applyFill="1" applyAlignment="1">
      <alignment horizontal="left" vertical="center"/>
    </xf>
    <xf numFmtId="0" fontId="0" fillId="3" borderId="0" xfId="0" applyFill="1" applyAlignment="1">
      <alignment horizontal="left" vertical="center" indent="1"/>
    </xf>
    <xf numFmtId="49" fontId="63" fillId="3" borderId="4" xfId="0" applyNumberFormat="1" applyFont="1" applyFill="1" applyBorder="1" applyAlignment="1">
      <alignment horizontal="left" vertical="center" wrapText="1" indent="1"/>
    </xf>
    <xf numFmtId="0" fontId="1" fillId="7" borderId="0" xfId="0" applyFont="1" applyFill="1" applyAlignment="1">
      <alignment horizontal="center" vertical="center" wrapText="1"/>
    </xf>
    <xf numFmtId="0" fontId="17" fillId="0" borderId="0" xfId="0" applyFont="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25" fillId="3" borderId="0" xfId="0" applyFont="1" applyFill="1" applyAlignment="1">
      <alignment wrapText="1"/>
    </xf>
  </cellXfs>
  <cellStyles count="2">
    <cellStyle name="Hyperlink" xfId="1" builtinId="8"/>
    <cellStyle name="Normal" xfId="0" builtinId="0"/>
  </cellStyles>
  <dxfs count="780">
    <dxf>
      <font>
        <color theme="1"/>
      </font>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theme="0"/>
      </font>
      <fill>
        <patternFill>
          <bgColor rgb="FFE30613"/>
        </patternFill>
      </fill>
    </dxf>
    <dxf>
      <font>
        <color rgb="FF92D050"/>
      </font>
      <fill>
        <patternFill>
          <bgColor rgb="FF92D050"/>
        </patternFill>
      </fill>
    </dxf>
    <dxf>
      <font>
        <color theme="0"/>
      </font>
      <fill>
        <patternFill>
          <bgColor theme="0"/>
        </patternFill>
      </fill>
    </dxf>
    <dxf>
      <fill>
        <patternFill>
          <bgColor rgb="FFFFFF00"/>
        </patternFill>
      </fill>
    </dxf>
    <dxf>
      <border>
        <left style="thin">
          <color theme="0"/>
        </left>
        <right style="thin">
          <color theme="0"/>
        </right>
        <vertical/>
        <horizontal/>
      </border>
    </dxf>
    <dxf>
      <border>
        <right style="thin">
          <color theme="0"/>
        </right>
        <vertical/>
        <horizontal/>
      </border>
    </dxf>
    <dxf>
      <font>
        <b/>
        <i val="0"/>
        <color theme="0"/>
      </font>
      <fill>
        <patternFill>
          <bgColor rgb="FFE30613"/>
        </patternFill>
      </fill>
    </dxf>
    <dxf>
      <border>
        <bottom style="thin">
          <color rgb="FFE30613"/>
        </bottom>
        <vertical/>
        <horizontal/>
      </border>
    </dxf>
    <dxf>
      <border>
        <bottom style="thin">
          <color auto="1"/>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92D050"/>
      </font>
      <fill>
        <patternFill>
          <bgColor rgb="FF92D050"/>
        </patternFill>
      </fill>
    </dxf>
    <dxf>
      <font>
        <color rgb="FFE30613"/>
      </font>
    </dxf>
    <dxf>
      <font>
        <color rgb="FFE30613"/>
      </font>
    </dxf>
    <dxf>
      <font>
        <b/>
        <i val="0"/>
        <color theme="0"/>
      </font>
      <fill>
        <patternFill>
          <bgColor rgb="FFE30613"/>
        </patternFill>
      </fill>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color theme="0"/>
      </font>
    </dxf>
    <dxf>
      <font>
        <color theme="0"/>
      </font>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ill>
        <patternFill>
          <bgColor rgb="FFFFFF00"/>
        </patternFill>
      </fill>
    </dxf>
    <dxf>
      <font>
        <color theme="0"/>
      </font>
    </dxf>
    <dxf>
      <font>
        <color theme="0"/>
      </font>
    </dxf>
    <dxf>
      <font>
        <color theme="0"/>
      </font>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FFFF00"/>
      </font>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rgb="FF92D050"/>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color theme="0"/>
      </font>
    </dxf>
    <dxf>
      <fill>
        <patternFill>
          <bgColor rgb="FFFFFF00"/>
        </patternFill>
      </fill>
    </dxf>
    <dxf>
      <font>
        <color theme="0"/>
      </font>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rgb="FFE30613"/>
      </font>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ont>
        <color theme="0"/>
      </font>
    </dxf>
    <dxf>
      <font>
        <b/>
        <i val="0"/>
        <color theme="1"/>
      </font>
    </dxf>
    <dxf>
      <font>
        <b/>
        <i val="0"/>
        <color rgb="FFE30613"/>
      </font>
    </dxf>
    <dxf>
      <fill>
        <patternFill>
          <bgColor rgb="FFFFFF00"/>
        </patternFill>
      </fill>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rgb="FFE30613"/>
      </font>
      <fill>
        <patternFill>
          <bgColor rgb="FFE30613"/>
        </patternFill>
      </fill>
    </dxf>
    <dxf>
      <font>
        <color rgb="FFE30613"/>
      </font>
      <fill>
        <patternFill>
          <bgColor rgb="FFE30613"/>
        </patternFill>
      </fill>
    </dxf>
    <dxf>
      <font>
        <color rgb="FFE30613"/>
      </font>
      <fill>
        <patternFill>
          <bgColor rgb="FFE30613"/>
        </patternFill>
      </fill>
    </dxf>
    <dxf>
      <font>
        <b/>
        <i val="0"/>
        <color rgb="FFE30613"/>
      </font>
      <fill>
        <patternFill>
          <bgColor rgb="FFE30613"/>
        </patternFill>
      </fill>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64" formatCode="&quot;£&quot;#,##0.00"/>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numFmt numFmtId="30" formatCode="@"/>
      <alignment horizontal="center" vertical="center" textRotation="0" wrapText="1" indent="0" justifyLastLine="0" shrinkToFit="0" readingOrder="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s>
  <tableStyles count="0" defaultTableStyle="TableStyleMedium2" defaultPivotStyle="PivotStyleLight16"/>
  <colors>
    <mruColors>
      <color rgb="FFE30613"/>
      <color rgb="FF0000FF"/>
      <color rgb="FFFFEBEC"/>
      <color rgb="FFFFFFFF"/>
      <color rgb="FFC0C0C0"/>
      <color rgb="FF66CCFF"/>
      <color rgb="FFF7F7F7"/>
      <color rgb="FFFED6D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Y$136" lockText="1" noThreeD="1"/>
</file>

<file path=xl/ctrlProps/ctrlProp10.xml><?xml version="1.0" encoding="utf-8"?>
<formControlPr xmlns="http://schemas.microsoft.com/office/spreadsheetml/2009/9/main" objectType="CheckBox" fmlaLink="$T$527" lockText="1" noThreeD="1"/>
</file>

<file path=xl/ctrlProps/ctrlProp2.xml><?xml version="1.0" encoding="utf-8"?>
<formControlPr xmlns="http://schemas.microsoft.com/office/spreadsheetml/2009/9/main" objectType="CheckBox" fmlaLink="$Y$155" lockText="1" noThreeD="1"/>
</file>

<file path=xl/ctrlProps/ctrlProp3.xml><?xml version="1.0" encoding="utf-8"?>
<formControlPr xmlns="http://schemas.microsoft.com/office/spreadsheetml/2009/9/main" objectType="CheckBox" fmlaLink="$Y$161" lockText="1" noThreeD="1"/>
</file>

<file path=xl/ctrlProps/ctrlProp4.xml><?xml version="1.0" encoding="utf-8"?>
<formControlPr xmlns="http://schemas.microsoft.com/office/spreadsheetml/2009/9/main" objectType="CheckBox" fmlaLink="$U$163" lockText="1" noThreeD="1"/>
</file>

<file path=xl/ctrlProps/ctrlProp5.xml><?xml version="1.0" encoding="utf-8"?>
<formControlPr xmlns="http://schemas.microsoft.com/office/spreadsheetml/2009/9/main" objectType="CheckBox" fmlaLink="$M$524" lockText="1" noThreeD="1"/>
</file>

<file path=xl/ctrlProps/ctrlProp6.xml><?xml version="1.0" encoding="utf-8"?>
<formControlPr xmlns="http://schemas.microsoft.com/office/spreadsheetml/2009/9/main" objectType="CheckBox" fmlaLink="$P$524" lockText="1" noThreeD="1"/>
</file>

<file path=xl/ctrlProps/ctrlProp7.xml><?xml version="1.0" encoding="utf-8"?>
<formControlPr xmlns="http://schemas.microsoft.com/office/spreadsheetml/2009/9/main" objectType="CheckBox" fmlaLink="$S$524" lockText="1" noThreeD="1"/>
</file>

<file path=xl/ctrlProps/ctrlProp8.xml><?xml version="1.0" encoding="utf-8"?>
<formControlPr xmlns="http://schemas.microsoft.com/office/spreadsheetml/2009/9/main" objectType="CheckBox" fmlaLink="$V$524" lockText="1" noThreeD="1"/>
</file>

<file path=xl/ctrlProps/ctrlProp9.xml><?xml version="1.0" encoding="utf-8"?>
<formControlPr xmlns="http://schemas.microsoft.com/office/spreadsheetml/2009/9/main" objectType="CheckBox" fmlaLink="$N$52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50801</xdr:colOff>
      <xdr:row>7</xdr:row>
      <xdr:rowOff>111125</xdr:rowOff>
    </xdr:from>
    <xdr:to>
      <xdr:col>21</xdr:col>
      <xdr:colOff>169475</xdr:colOff>
      <xdr:row>65</xdr:row>
      <xdr:rowOff>133349</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1" y="1333500"/>
          <a:ext cx="7659299" cy="101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50800</xdr:colOff>
          <xdr:row>135</xdr:row>
          <xdr:rowOff>0</xdr:rowOff>
        </xdr:from>
        <xdr:to>
          <xdr:col>24</xdr:col>
          <xdr:colOff>257175</xdr:colOff>
          <xdr:row>136</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154</xdr:row>
          <xdr:rowOff>25400</xdr:rowOff>
        </xdr:from>
        <xdr:to>
          <xdr:col>24</xdr:col>
          <xdr:colOff>257175</xdr:colOff>
          <xdr:row>155</xdr:row>
          <xdr:rowOff>219</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160</xdr:row>
          <xdr:rowOff>12700</xdr:rowOff>
        </xdr:from>
        <xdr:to>
          <xdr:col>24</xdr:col>
          <xdr:colOff>238125</xdr:colOff>
          <xdr:row>160</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162</xdr:row>
          <xdr:rowOff>12700</xdr:rowOff>
        </xdr:from>
        <xdr:to>
          <xdr:col>20</xdr:col>
          <xdr:colOff>257175</xdr:colOff>
          <xdr:row>163</xdr:row>
          <xdr:rowOff>218</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225425</xdr:colOff>
      <xdr:row>1397</xdr:row>
      <xdr:rowOff>111125</xdr:rowOff>
    </xdr:from>
    <xdr:to>
      <xdr:col>28</xdr:col>
      <xdr:colOff>133350</xdr:colOff>
      <xdr:row>1398</xdr:row>
      <xdr:rowOff>1539877</xdr:rowOff>
    </xdr:to>
    <xdr:pic>
      <xdr:nvPicPr>
        <xdr:cNvPr id="9" name="image">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338" t="1433" r="21502" b="3107"/>
        <a:stretch/>
      </xdr:blipFill>
      <xdr:spPr bwMode="auto">
        <a:xfrm>
          <a:off x="6226175" y="250580525"/>
          <a:ext cx="2554605" cy="20326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114300</xdr:colOff>
      <xdr:row>1400</xdr:row>
      <xdr:rowOff>352425</xdr:rowOff>
    </xdr:from>
    <xdr:to>
      <xdr:col>11</xdr:col>
      <xdr:colOff>134620</xdr:colOff>
      <xdr:row>1401</xdr:row>
      <xdr:rowOff>1595755</xdr:rowOff>
    </xdr:to>
    <xdr:pic>
      <xdr:nvPicPr>
        <xdr:cNvPr id="12" name="image">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53222125"/>
          <a:ext cx="3258820" cy="1627505"/>
        </a:xfrm>
        <a:prstGeom prst="rect">
          <a:avLst/>
        </a:prstGeom>
        <a:noFill/>
        <a:ln>
          <a:noFill/>
        </a:ln>
      </xdr:spPr>
    </xdr:pic>
    <xdr:clientData/>
  </xdr:twoCellAnchor>
  <xdr:twoCellAnchor editAs="oneCell">
    <xdr:from>
      <xdr:col>1</xdr:col>
      <xdr:colOff>158751</xdr:colOff>
      <xdr:row>1412</xdr:row>
      <xdr:rowOff>123826</xdr:rowOff>
    </xdr:from>
    <xdr:to>
      <xdr:col>11</xdr:col>
      <xdr:colOff>244476</xdr:colOff>
      <xdr:row>1412</xdr:row>
      <xdr:rowOff>1785279</xdr:rowOff>
    </xdr:to>
    <xdr:pic>
      <xdr:nvPicPr>
        <xdr:cNvPr id="16" name="imag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76" y="256879726"/>
          <a:ext cx="3324225" cy="1667803"/>
        </a:xfrm>
        <a:prstGeom prst="rect">
          <a:avLst/>
        </a:prstGeom>
        <a:noFill/>
        <a:ln>
          <a:noFill/>
        </a:ln>
      </xdr:spPr>
    </xdr:pic>
    <xdr:clientData/>
  </xdr:twoCellAnchor>
  <xdr:twoCellAnchor editAs="oneCell">
    <xdr:from>
      <xdr:col>1</xdr:col>
      <xdr:colOff>254000</xdr:colOff>
      <xdr:row>1</xdr:row>
      <xdr:rowOff>57150</xdr:rowOff>
    </xdr:from>
    <xdr:to>
      <xdr:col>5</xdr:col>
      <xdr:colOff>134484</xdr:colOff>
      <xdr:row>3</xdr:row>
      <xdr:rowOff>187325</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644525" y="123825"/>
          <a:ext cx="1165089" cy="635000"/>
        </a:xfrm>
        <a:prstGeom prst="rect">
          <a:avLst/>
        </a:prstGeom>
      </xdr:spPr>
    </xdr:pic>
    <xdr:clientData/>
  </xdr:twoCellAnchor>
  <xdr:twoCellAnchor editAs="oneCell">
    <xdr:from>
      <xdr:col>1</xdr:col>
      <xdr:colOff>0</xdr:colOff>
      <xdr:row>1</xdr:row>
      <xdr:rowOff>0</xdr:rowOff>
    </xdr:from>
    <xdr:to>
      <xdr:col>30</xdr:col>
      <xdr:colOff>297247</xdr:colOff>
      <xdr:row>5</xdr:row>
      <xdr:rowOff>2964126</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5"/>
        <a:stretch>
          <a:fillRect/>
        </a:stretch>
      </xdr:blipFill>
      <xdr:spPr>
        <a:xfrm>
          <a:off x="387350" y="63500"/>
          <a:ext cx="9644447" cy="37705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63500</xdr:colOff>
          <xdr:row>523</xdr:row>
          <xdr:rowOff>38100</xdr:rowOff>
        </xdr:from>
        <xdr:to>
          <xdr:col>12</xdr:col>
          <xdr:colOff>266700</xdr:colOff>
          <xdr:row>523</xdr:row>
          <xdr:rowOff>276225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63500</xdr:colOff>
          <xdr:row>523</xdr:row>
          <xdr:rowOff>50800</xdr:rowOff>
        </xdr:from>
        <xdr:to>
          <xdr:col>15</xdr:col>
          <xdr:colOff>276225</xdr:colOff>
          <xdr:row>523</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50800</xdr:colOff>
          <xdr:row>523</xdr:row>
          <xdr:rowOff>50800</xdr:rowOff>
        </xdr:from>
        <xdr:to>
          <xdr:col>18</xdr:col>
          <xdr:colOff>266700</xdr:colOff>
          <xdr:row>523</xdr:row>
          <xdr:rowOff>257175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50800</xdr:colOff>
          <xdr:row>523</xdr:row>
          <xdr:rowOff>50800</xdr:rowOff>
        </xdr:from>
        <xdr:to>
          <xdr:col>21</xdr:col>
          <xdr:colOff>266700</xdr:colOff>
          <xdr:row>523</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63500</xdr:colOff>
          <xdr:row>526</xdr:row>
          <xdr:rowOff>38100</xdr:rowOff>
        </xdr:from>
        <xdr:to>
          <xdr:col>13</xdr:col>
          <xdr:colOff>266700</xdr:colOff>
          <xdr:row>526</xdr:row>
          <xdr:rowOff>257175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50800</xdr:colOff>
          <xdr:row>526</xdr:row>
          <xdr:rowOff>38100</xdr:rowOff>
        </xdr:from>
        <xdr:to>
          <xdr:col>19</xdr:col>
          <xdr:colOff>257175</xdr:colOff>
          <xdr:row>526</xdr:row>
          <xdr:rowOff>257175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254000</xdr:colOff>
      <xdr:row>1</xdr:row>
      <xdr:rowOff>57150</xdr:rowOff>
    </xdr:from>
    <xdr:to>
      <xdr:col>5</xdr:col>
      <xdr:colOff>123689</xdr:colOff>
      <xdr:row>3</xdr:row>
      <xdr:rowOff>187325</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625475" y="114300"/>
          <a:ext cx="1092064"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254000</xdr:colOff>
      <xdr:row>1</xdr:row>
      <xdr:rowOff>57150</xdr:rowOff>
    </xdr:from>
    <xdr:to>
      <xdr:col>5</xdr:col>
      <xdr:colOff>123689</xdr:colOff>
      <xdr:row>3</xdr:row>
      <xdr:rowOff>187325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47700" y="123825"/>
          <a:ext cx="1126989" cy="635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NEC/NEC_Sales/Sales_Customer_Support/SCS%20Documents/Order%20Forms/Released%20Order%20Forms/NEC%20Stand%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Plan"/>
      <sheetName val="T&amp;C"/>
      <sheetName val="NEC Stand Plan"/>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063CF3-9A63-4F60-8A4B-74A13D641BA0}" name="Table1" displayName="Table1" ref="AN1483:AO1502" totalsRowShown="0" headerRowDxfId="779" dataDxfId="778">
  <autoFilter ref="AN1483:AO1502" xr:uid="{BC583DEF-F5D2-46A1-9F55-BE961FA188CD}"/>
  <tableColumns count="2">
    <tableColumn id="1" xr3:uid="{A5496EB1-323A-4990-9E00-44257ADCCFD4}" name="Products" dataDxfId="777"/>
    <tableColumn id="2" xr3:uid="{71BB3194-2E23-452F-AD3E-3B581DA65B1A}" name="Code" dataDxfId="77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B6598A0-5FF7-4A92-9C2D-E52369B5BDFA}" name="Table5" displayName="Table5" ref="B5:E3056" totalsRowShown="0">
  <autoFilter ref="B5:E3056" xr:uid="{35558879-7838-46E9-B2D7-DE5F267C2164}"/>
  <tableColumns count="4">
    <tableColumn id="1" xr3:uid="{830A4C8F-2988-467B-B98D-94462FDFA117}" name="Resource Code" dataDxfId="775"/>
    <tableColumn id="2" xr3:uid="{5783C639-FD3F-4FE0-A95A-F9C749331E1E}" name="Description" dataDxfId="774"/>
    <tableColumn id="3" xr3:uid="{DC39F8E7-23D1-45C4-83B3-08197AAEF9A5}" name="Advanced Price" dataDxfId="773"/>
    <tableColumn id="4" xr3:uid="{2FA5DAE1-EB03-47EA-91CE-281587CDE4B1}" name="Standard Price" dataDxfId="772"/>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table" Target="../tables/table1.xml"/><Relationship Id="rId3" Type="http://schemas.openxmlformats.org/officeDocument/2006/relationships/hyperlink" Target="mailto:eventorders@thenec.co.uk" TargetMode="External"/><Relationship Id="rId7" Type="http://schemas.openxmlformats.org/officeDocument/2006/relationships/vmlDrawing" Target="../drawings/vmlDrawing1.vml"/><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hyperlink" Target="mailto:exhibitorfeedback@necgroup.co.uk" TargetMode="External"/><Relationship Id="rId16" Type="http://schemas.openxmlformats.org/officeDocument/2006/relationships/ctrlProp" Target="../ctrlProps/ctrlProp9.xml"/><Relationship Id="rId1" Type="http://schemas.openxmlformats.org/officeDocument/2006/relationships/hyperlink" Target="https://www.necgroup.co.uk/privacy-policy/"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2.bin"/><Relationship Id="rId15" Type="http://schemas.openxmlformats.org/officeDocument/2006/relationships/ctrlProp" Target="../ctrlProps/ctrlProp8.xml"/><Relationship Id="rId10" Type="http://schemas.openxmlformats.org/officeDocument/2006/relationships/ctrlProp" Target="../ctrlProps/ctrlProp3.xml"/><Relationship Id="rId4" Type="http://schemas.openxmlformats.org/officeDocument/2006/relationships/hyperlink" Target="https://parking.thenec.co.uk/NECBirminghamexhBooking/?fresh_start=y"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ventorders@thenec.co.uk"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ventorders@thenec.co.uk"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BA10-2B23-4086-AEFF-4FDA9F9DDB4D}">
  <sheetPr>
    <pageSetUpPr fitToPage="1"/>
  </sheetPr>
  <dimension ref="A1"/>
  <sheetViews>
    <sheetView tabSelected="1" view="pageBreakPreview" zoomScale="60" zoomScaleNormal="100" workbookViewId="0">
      <selection activeCell="Q72" sqref="Q72"/>
    </sheetView>
  </sheetViews>
  <sheetFormatPr defaultColWidth="5.54296875" defaultRowHeight="14.5"/>
  <cols>
    <col min="1" max="16384" width="5.54296875" style="156"/>
  </cols>
  <sheetData/>
  <sheetProtection sheet="1" objects="1" scenarios="1"/>
  <printOptions horizontalCentered="1" verticalCentered="1"/>
  <pageMargins left="0.23622047244094491" right="0.23622047244094491" top="0.35433070866141736" bottom="0.35433070866141736" header="0.31496062992125984" footer="0.31496062992125984"/>
  <pageSetup paperSize="9" scale="74"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F1E7-873C-4BF8-9ACE-6D2441910662}">
  <sheetPr codeName="Sheet1">
    <pageSetUpPr fitToPage="1"/>
  </sheetPr>
  <dimension ref="A1:BS1521"/>
  <sheetViews>
    <sheetView showGridLines="0" showRowColHeaders="0" showRuler="0" zoomScale="90" zoomScaleNormal="90" zoomScaleSheetLayoutView="100" workbookViewId="0">
      <pane ySplit="5" topLeftCell="A6" activePane="bottomLeft" state="frozen"/>
      <selection pane="bottomLeft" activeCell="F58" sqref="F58:AD59"/>
    </sheetView>
  </sheetViews>
  <sheetFormatPr defaultColWidth="8.81640625" defaultRowHeight="15.5"/>
  <cols>
    <col min="1" max="1" width="5.54296875" style="104" customWidth="1"/>
    <col min="2" max="26" width="4.54296875" style="104" customWidth="1"/>
    <col min="27" max="27" width="5.54296875" style="104" customWidth="1"/>
    <col min="28" max="29" width="4.54296875" style="104" customWidth="1"/>
    <col min="30" max="30" width="5.54296875" style="104" customWidth="1"/>
    <col min="31" max="31" width="4.54296875" style="104" customWidth="1"/>
    <col min="32" max="32" width="5.54296875" style="104" customWidth="1"/>
    <col min="33" max="33" width="15.81640625" style="61" hidden="1" customWidth="1"/>
    <col min="34" max="35" width="7.54296875" style="66" hidden="1" customWidth="1"/>
    <col min="36" max="36" width="12.1796875" style="116" hidden="1" customWidth="1"/>
    <col min="37" max="37" width="12.54296875" style="6" hidden="1" customWidth="1"/>
    <col min="38" max="39" width="8.81640625" style="6" hidden="1" customWidth="1"/>
    <col min="40" max="40" width="15.81640625" style="6" hidden="1" customWidth="1"/>
    <col min="41" max="42" width="10.81640625" style="6" hidden="1" customWidth="1"/>
    <col min="43" max="43" width="33.1796875" style="203" hidden="1" customWidth="1"/>
    <col min="44" max="44" width="4.453125" style="203" hidden="1" customWidth="1"/>
    <col min="45" max="45" width="21.1796875" style="203" hidden="1" customWidth="1"/>
    <col min="46" max="48" width="8.81640625" style="203" hidden="1" customWidth="1"/>
    <col min="49" max="49" width="23" style="203" hidden="1" customWidth="1"/>
    <col min="50" max="50" width="4.453125" style="203" hidden="1" customWidth="1"/>
    <col min="51" max="54" width="8.81640625" style="203" hidden="1" customWidth="1"/>
    <col min="55" max="55" width="8.81640625" style="263" hidden="1" customWidth="1"/>
    <col min="56" max="56" width="4.453125" style="203" hidden="1" customWidth="1"/>
    <col min="57" max="57" width="21.1796875" style="203" hidden="1" customWidth="1"/>
    <col min="58" max="58" width="8.81640625" style="263" hidden="1" customWidth="1"/>
    <col min="59" max="69" width="8.81640625" style="104" hidden="1" customWidth="1"/>
    <col min="70" max="70" width="12.453125" style="104" hidden="1" customWidth="1"/>
    <col min="71" max="71" width="8.81640625" style="104" hidden="1" customWidth="1"/>
    <col min="72" max="16384" width="8.81640625" style="104"/>
  </cols>
  <sheetData>
    <row r="1" spans="1:36" ht="5.15"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61" t="s">
        <v>0</v>
      </c>
      <c r="AH1" s="66" t="s">
        <v>1</v>
      </c>
      <c r="AI1" s="66" t="s">
        <v>2</v>
      </c>
      <c r="AJ1" s="162"/>
    </row>
    <row r="2" spans="1:36" ht="18.5">
      <c r="A2" s="21"/>
      <c r="B2" s="21"/>
      <c r="C2" s="54"/>
      <c r="D2" s="68"/>
      <c r="E2" s="21"/>
      <c r="F2" s="21"/>
      <c r="G2" s="21"/>
      <c r="H2" s="21"/>
      <c r="I2" s="21"/>
      <c r="J2" s="21"/>
      <c r="K2" s="21"/>
      <c r="L2" s="21"/>
      <c r="M2" s="21"/>
      <c r="N2" s="21"/>
      <c r="O2" s="21"/>
      <c r="P2" s="21"/>
      <c r="Q2" s="21"/>
      <c r="R2" s="21"/>
      <c r="S2" s="21"/>
      <c r="T2" s="21"/>
      <c r="U2" s="21"/>
      <c r="V2" s="21"/>
      <c r="W2" s="21"/>
      <c r="X2" s="21"/>
      <c r="Y2" s="21"/>
      <c r="Z2" s="21"/>
      <c r="AA2" s="21"/>
      <c r="AB2" s="21"/>
      <c r="AC2" s="21"/>
      <c r="AD2" s="163" t="s">
        <v>3</v>
      </c>
      <c r="AE2" s="21"/>
      <c r="AF2" s="21"/>
      <c r="AJ2" s="162"/>
    </row>
    <row r="3" spans="1:36" ht="21">
      <c r="A3" s="21"/>
      <c r="B3" s="21"/>
      <c r="C3" s="54"/>
      <c r="D3" s="68"/>
      <c r="E3" s="21"/>
      <c r="F3" s="21"/>
      <c r="G3" s="21"/>
      <c r="H3" s="335" t="s">
        <v>4</v>
      </c>
      <c r="I3" s="335"/>
      <c r="J3" s="335"/>
      <c r="K3" s="335"/>
      <c r="L3" s="335"/>
      <c r="M3" s="335"/>
      <c r="N3" s="335"/>
      <c r="O3" s="335"/>
      <c r="P3" s="335"/>
      <c r="Q3" s="335"/>
      <c r="R3" s="335"/>
      <c r="S3" s="335"/>
      <c r="T3" s="335"/>
      <c r="U3" s="21"/>
      <c r="V3" s="21"/>
      <c r="W3" s="21"/>
      <c r="X3" s="21"/>
      <c r="Y3" s="21"/>
      <c r="Z3" s="21"/>
      <c r="AA3" s="21"/>
      <c r="AB3" s="21"/>
      <c r="AC3" s="21"/>
      <c r="AD3" s="9" t="s">
        <v>5</v>
      </c>
      <c r="AE3" s="21"/>
      <c r="AF3" s="21"/>
      <c r="AJ3" s="650" t="str">
        <f>IF(COUNTIF(AJ8:AJ1518,TRUE)&gt;0,"ERROR","Clear")</f>
        <v>Clear</v>
      </c>
    </row>
    <row r="4" spans="1:36" ht="19" thickBot="1">
      <c r="A4" s="21"/>
      <c r="B4" s="21"/>
      <c r="C4" s="21"/>
      <c r="D4" s="68"/>
      <c r="E4" s="21"/>
      <c r="F4" s="21"/>
      <c r="G4" s="21"/>
      <c r="H4" s="21"/>
      <c r="I4" s="21"/>
      <c r="J4" s="21"/>
      <c r="K4" s="21"/>
      <c r="L4" s="21"/>
      <c r="M4" s="21"/>
      <c r="N4" s="21"/>
      <c r="O4" s="21"/>
      <c r="P4" s="21"/>
      <c r="Q4" s="21"/>
      <c r="R4" s="21"/>
      <c r="S4" s="21"/>
      <c r="T4" s="21"/>
      <c r="U4" s="21"/>
      <c r="V4" s="21"/>
      <c r="W4" s="21"/>
      <c r="X4" s="21"/>
      <c r="Y4" s="21"/>
      <c r="Z4" s="21"/>
      <c r="AA4" s="21"/>
      <c r="AB4" s="21"/>
      <c r="AC4" s="21"/>
      <c r="AD4" s="9" t="s">
        <v>6</v>
      </c>
      <c r="AE4" s="21"/>
      <c r="AF4" s="21"/>
      <c r="AJ4" s="651"/>
    </row>
    <row r="5" spans="1:36" ht="5.15"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H5" s="65"/>
      <c r="AI5" s="65"/>
    </row>
    <row r="6" spans="1:36" ht="300" customHeight="1">
      <c r="A6" s="21"/>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21"/>
    </row>
    <row r="7" spans="1:36" ht="10" customHeight="1">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1:36" ht="5.15" customHeight="1">
      <c r="A8" s="21"/>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21"/>
      <c r="AG8" s="377"/>
      <c r="AH8" s="65"/>
      <c r="AI8" s="65"/>
    </row>
    <row r="9" spans="1:36" ht="26">
      <c r="A9" s="21"/>
      <c r="B9" s="8"/>
      <c r="C9" s="8"/>
      <c r="D9" s="8"/>
      <c r="E9" s="67"/>
      <c r="F9" s="67"/>
      <c r="G9" s="67"/>
      <c r="H9" s="67"/>
      <c r="I9" s="67"/>
      <c r="J9" s="639" t="s">
        <v>7</v>
      </c>
      <c r="K9" s="639"/>
      <c r="L9" s="639"/>
      <c r="M9" s="639"/>
      <c r="N9" s="639"/>
      <c r="O9" s="639"/>
      <c r="P9" s="639"/>
      <c r="Q9" s="639"/>
      <c r="R9" s="639"/>
      <c r="S9" s="639"/>
      <c r="T9" s="639"/>
      <c r="U9" s="639"/>
      <c r="V9" s="639"/>
      <c r="W9" s="639"/>
      <c r="X9" s="67"/>
      <c r="Y9" s="67"/>
      <c r="Z9" s="67"/>
      <c r="AA9" s="67"/>
      <c r="AB9" s="67"/>
      <c r="AC9" s="67"/>
      <c r="AD9" s="67"/>
      <c r="AE9" s="8"/>
      <c r="AF9" s="21"/>
      <c r="AG9" s="377"/>
      <c r="AH9" s="65"/>
      <c r="AI9" s="65"/>
    </row>
    <row r="10" spans="1:36" ht="20.149999999999999" customHeight="1">
      <c r="A10" s="21"/>
      <c r="B10" s="8"/>
      <c r="C10" s="8"/>
      <c r="D10" s="373" t="str">
        <f>"Events Ending 1st April "&amp;'Price List'!D2&amp;" - 31st March "&amp;'Price List'!E2</f>
        <v>Events Ending 1st April 2023 - 31st March 2024</v>
      </c>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67"/>
      <c r="AE10" s="8"/>
      <c r="AF10" s="21"/>
      <c r="AG10" s="377"/>
      <c r="AH10" s="65"/>
      <c r="AI10" s="65"/>
    </row>
    <row r="11" spans="1:36" ht="5.15"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377"/>
      <c r="AH11" s="65"/>
      <c r="AI11" s="65"/>
    </row>
    <row r="12" spans="1:36" ht="10" customHeight="1" thickBot="1">
      <c r="A12" s="57"/>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21"/>
    </row>
    <row r="13" spans="1:36" ht="19" thickBot="1">
      <c r="A13" s="21"/>
      <c r="B13" s="554" t="s">
        <v>8</v>
      </c>
      <c r="C13" s="555"/>
      <c r="D13" s="555"/>
      <c r="E13" s="555"/>
      <c r="F13" s="555"/>
      <c r="G13" s="555"/>
      <c r="H13" s="555"/>
      <c r="I13" s="555"/>
      <c r="J13" s="555"/>
      <c r="K13" s="555"/>
      <c r="L13" s="555"/>
      <c r="M13" s="555"/>
      <c r="N13" s="555"/>
      <c r="O13" s="555"/>
      <c r="P13" s="555"/>
      <c r="Q13" s="555"/>
      <c r="R13" s="555"/>
      <c r="S13" s="555"/>
      <c r="T13" s="555"/>
      <c r="U13" s="555"/>
      <c r="V13" s="555"/>
      <c r="W13" s="555"/>
      <c r="X13" s="555"/>
      <c r="Y13" s="555"/>
      <c r="Z13" s="555"/>
      <c r="AA13" s="555"/>
      <c r="AB13" s="555"/>
      <c r="AC13" s="555"/>
      <c r="AD13" s="555"/>
      <c r="AE13" s="556"/>
      <c r="AF13" s="21"/>
    </row>
    <row r="14" spans="1:36" ht="10" customHeight="1">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1:36" ht="18" customHeight="1">
      <c r="A15" s="57"/>
      <c r="B15" s="9">
        <v>1</v>
      </c>
      <c r="C15" s="557" t="s">
        <v>9</v>
      </c>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21"/>
    </row>
    <row r="16" spans="1:36" ht="10" customHeight="1">
      <c r="A16" s="57"/>
      <c r="B16" s="9"/>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21"/>
    </row>
    <row r="17" spans="1:58" ht="18" customHeight="1">
      <c r="A17" s="57"/>
      <c r="B17" s="9">
        <v>2</v>
      </c>
      <c r="C17" s="557" t="s">
        <v>10</v>
      </c>
      <c r="D17" s="557"/>
      <c r="E17" s="557"/>
      <c r="F17" s="557"/>
      <c r="G17" s="557"/>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21"/>
    </row>
    <row r="18" spans="1:58" ht="10" customHeight="1">
      <c r="A18" s="57"/>
      <c r="B18" s="9"/>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21"/>
    </row>
    <row r="19" spans="1:58" ht="18" customHeight="1">
      <c r="A19" s="57"/>
      <c r="B19" s="9">
        <v>3</v>
      </c>
      <c r="C19" s="557" t="s">
        <v>11</v>
      </c>
      <c r="D19" s="557"/>
      <c r="E19" s="557"/>
      <c r="F19" s="557"/>
      <c r="G19" s="557"/>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21"/>
    </row>
    <row r="20" spans="1:58" ht="10" customHeight="1">
      <c r="A20" s="57"/>
      <c r="B20" s="9"/>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21"/>
    </row>
    <row r="21" spans="1:58" ht="20.149999999999999" customHeight="1">
      <c r="A21" s="57"/>
      <c r="B21" s="9">
        <v>4</v>
      </c>
      <c r="C21" s="380" t="s">
        <v>12</v>
      </c>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21"/>
    </row>
    <row r="22" spans="1:58" ht="10" customHeight="1">
      <c r="A22" s="57"/>
      <c r="B22" s="9"/>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21"/>
    </row>
    <row r="23" spans="1:58" ht="18" customHeight="1">
      <c r="A23" s="57"/>
      <c r="B23" s="9">
        <v>5</v>
      </c>
      <c r="C23" s="557" t="s">
        <v>13</v>
      </c>
      <c r="D23" s="557"/>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21"/>
    </row>
    <row r="24" spans="1:58" ht="10" customHeight="1">
      <c r="A24" s="57"/>
      <c r="B24" s="9"/>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21"/>
    </row>
    <row r="25" spans="1:58" ht="18" customHeight="1">
      <c r="A25" s="57"/>
      <c r="B25" s="9">
        <v>6</v>
      </c>
      <c r="C25" s="380" t="s">
        <v>14</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21"/>
    </row>
    <row r="26" spans="1:58" ht="15" customHeight="1" thickBo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1:58" ht="20.149999999999999" customHeight="1" thickBot="1">
      <c r="A27" s="21"/>
      <c r="B27" s="554" t="s">
        <v>15</v>
      </c>
      <c r="C27" s="555"/>
      <c r="D27" s="555"/>
      <c r="E27" s="555"/>
      <c r="F27" s="555"/>
      <c r="G27" s="555"/>
      <c r="H27" s="555"/>
      <c r="I27" s="555"/>
      <c r="J27" s="555"/>
      <c r="K27" s="555"/>
      <c r="L27" s="555"/>
      <c r="M27" s="555"/>
      <c r="N27" s="555"/>
      <c r="O27" s="555"/>
      <c r="P27" s="555"/>
      <c r="Q27" s="555"/>
      <c r="R27" s="555"/>
      <c r="S27" s="555"/>
      <c r="T27" s="555"/>
      <c r="U27" s="555"/>
      <c r="V27" s="555"/>
      <c r="W27" s="555"/>
      <c r="X27" s="555"/>
      <c r="Y27" s="555"/>
      <c r="Z27" s="555"/>
      <c r="AA27" s="555"/>
      <c r="AB27" s="555"/>
      <c r="AC27" s="555"/>
      <c r="AD27" s="555"/>
      <c r="AE27" s="556"/>
      <c r="AF27" s="21"/>
    </row>
    <row r="28" spans="1:58" ht="10"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row>
    <row r="29" spans="1:58" ht="18" customHeight="1">
      <c r="A29" s="57"/>
      <c r="B29" s="525" t="s">
        <v>16</v>
      </c>
      <c r="C29" s="525"/>
      <c r="D29" s="525"/>
      <c r="E29" s="525"/>
      <c r="F29" s="525"/>
      <c r="G29" s="525"/>
      <c r="H29" s="525"/>
      <c r="I29" s="525"/>
      <c r="J29" s="525"/>
      <c r="K29" s="525"/>
      <c r="L29" s="525"/>
      <c r="M29" s="525"/>
      <c r="N29" s="525"/>
      <c r="O29" s="525"/>
      <c r="P29" s="525"/>
      <c r="Q29" s="525"/>
      <c r="R29" s="525"/>
      <c r="S29" s="525"/>
      <c r="T29" s="525"/>
      <c r="U29" s="525"/>
      <c r="V29" s="525"/>
      <c r="W29" s="525"/>
      <c r="X29" s="525"/>
      <c r="Y29" s="525"/>
      <c r="Z29" s="525"/>
      <c r="AA29" s="525"/>
      <c r="AB29" s="525"/>
      <c r="AC29" s="525"/>
      <c r="AD29" s="525"/>
      <c r="AE29" s="525"/>
      <c r="AF29" s="21"/>
    </row>
    <row r="30" spans="1:58" ht="5.15" customHeight="1">
      <c r="A30" s="57"/>
      <c r="B30" s="9"/>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21"/>
    </row>
    <row r="31" spans="1:58" s="107" customFormat="1" ht="40" customHeight="1">
      <c r="A31" s="10"/>
      <c r="B31" s="11"/>
      <c r="C31" s="380" t="s">
        <v>3302</v>
      </c>
      <c r="D31" s="380"/>
      <c r="E31" s="380"/>
      <c r="F31" s="380"/>
      <c r="G31" s="380"/>
      <c r="H31" s="380"/>
      <c r="I31" s="380"/>
      <c r="J31" s="380"/>
      <c r="K31" s="380"/>
      <c r="L31" s="380"/>
      <c r="M31" s="380"/>
      <c r="N31" s="380"/>
      <c r="O31" s="380"/>
      <c r="P31" s="380"/>
      <c r="Q31" s="380"/>
      <c r="R31" s="380"/>
      <c r="S31" s="380"/>
      <c r="T31" s="380"/>
      <c r="U31" s="380"/>
      <c r="V31" s="380"/>
      <c r="W31" s="380"/>
      <c r="X31" s="380"/>
      <c r="Y31" s="380"/>
      <c r="Z31" s="380"/>
      <c r="AA31" s="380"/>
      <c r="AB31" s="380"/>
      <c r="AC31" s="380"/>
      <c r="AD31" s="380"/>
      <c r="AE31" s="380"/>
      <c r="AF31" s="12"/>
      <c r="AG31" s="63"/>
      <c r="AH31" s="65"/>
      <c r="AI31" s="65"/>
      <c r="AJ31" s="117"/>
      <c r="AK31" s="13"/>
      <c r="AL31" s="13"/>
      <c r="AM31" s="13"/>
      <c r="AN31" s="13"/>
      <c r="AO31" s="13"/>
      <c r="AP31" s="13"/>
      <c r="AQ31" s="204"/>
      <c r="AR31" s="204"/>
      <c r="AS31" s="204"/>
      <c r="AT31" s="204"/>
      <c r="AU31" s="204"/>
      <c r="AV31" s="204"/>
      <c r="AW31" s="204"/>
      <c r="AX31" s="204"/>
      <c r="AY31" s="204"/>
      <c r="AZ31" s="204"/>
      <c r="BA31" s="204"/>
      <c r="BB31" s="204"/>
      <c r="BC31" s="264"/>
      <c r="BD31" s="203"/>
      <c r="BE31" s="203"/>
      <c r="BF31" s="264"/>
    </row>
    <row r="32" spans="1:58" ht="10"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row>
    <row r="33" spans="1:58" ht="18" customHeight="1">
      <c r="A33" s="57"/>
      <c r="B33" s="525" t="s">
        <v>17</v>
      </c>
      <c r="C33" s="525"/>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21"/>
    </row>
    <row r="34" spans="1:58" ht="5.15" customHeight="1">
      <c r="A34" s="57"/>
      <c r="B34" s="9"/>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21"/>
    </row>
    <row r="35" spans="1:58" s="107" customFormat="1" ht="40" customHeight="1">
      <c r="A35" s="10"/>
      <c r="B35" s="11"/>
      <c r="C35" s="380" t="s">
        <v>18</v>
      </c>
      <c r="D35" s="380"/>
      <c r="E35" s="380"/>
      <c r="F35" s="380"/>
      <c r="G35" s="380"/>
      <c r="H35" s="380"/>
      <c r="I35" s="380"/>
      <c r="J35" s="380"/>
      <c r="K35" s="380"/>
      <c r="L35" s="380"/>
      <c r="M35" s="380"/>
      <c r="N35" s="380"/>
      <c r="O35" s="380"/>
      <c r="P35" s="380"/>
      <c r="Q35" s="380"/>
      <c r="R35" s="380"/>
      <c r="S35" s="380"/>
      <c r="T35" s="380"/>
      <c r="U35" s="380"/>
      <c r="V35" s="380"/>
      <c r="W35" s="380"/>
      <c r="X35" s="380"/>
      <c r="Y35" s="380"/>
      <c r="Z35" s="380"/>
      <c r="AA35" s="380"/>
      <c r="AB35" s="380"/>
      <c r="AC35" s="380"/>
      <c r="AD35" s="380"/>
      <c r="AE35" s="380"/>
      <c r="AF35" s="12"/>
      <c r="AG35" s="63"/>
      <c r="AH35" s="65"/>
      <c r="AI35" s="65"/>
      <c r="AJ35" s="117"/>
      <c r="AK35" s="13"/>
      <c r="AL35" s="13"/>
      <c r="AM35" s="13"/>
      <c r="AN35" s="13"/>
      <c r="AO35" s="13"/>
      <c r="AP35" s="13"/>
      <c r="AQ35" s="204"/>
      <c r="AR35" s="204"/>
      <c r="AS35" s="204"/>
      <c r="AT35" s="204"/>
      <c r="AU35" s="204"/>
      <c r="AV35" s="204"/>
      <c r="AW35" s="204"/>
      <c r="AX35" s="204"/>
      <c r="AY35" s="204"/>
      <c r="AZ35" s="204"/>
      <c r="BA35" s="204"/>
      <c r="BB35" s="204"/>
      <c r="BC35" s="264"/>
      <c r="BD35" s="203"/>
      <c r="BE35" s="203"/>
      <c r="BF35" s="264"/>
    </row>
    <row r="36" spans="1:58" ht="10"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58" ht="18" customHeight="1">
      <c r="A37" s="57"/>
      <c r="B37" s="524" t="s">
        <v>19</v>
      </c>
      <c r="C37" s="524"/>
      <c r="D37" s="524"/>
      <c r="E37" s="524"/>
      <c r="F37" s="524"/>
      <c r="G37" s="524"/>
      <c r="H37" s="524"/>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21"/>
    </row>
    <row r="38" spans="1:58" ht="5.15" customHeight="1">
      <c r="A38" s="57"/>
      <c r="B38" s="9"/>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21"/>
    </row>
    <row r="39" spans="1:58" s="107" customFormat="1" ht="18.5">
      <c r="A39" s="10"/>
      <c r="B39" s="11"/>
      <c r="C39" s="380" t="s">
        <v>20</v>
      </c>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12"/>
      <c r="AG39" s="63"/>
      <c r="AH39" s="65"/>
      <c r="AI39" s="65"/>
      <c r="AJ39" s="117"/>
      <c r="AK39" s="13"/>
      <c r="AL39" s="13"/>
      <c r="AM39" s="13"/>
      <c r="AN39" s="13"/>
      <c r="AO39" s="13"/>
      <c r="AP39" s="13"/>
      <c r="AQ39" s="204"/>
      <c r="AR39" s="204"/>
      <c r="AS39" s="204"/>
      <c r="AT39" s="204"/>
      <c r="AU39" s="204"/>
      <c r="AV39" s="204"/>
      <c r="AW39" s="204"/>
      <c r="AX39" s="204"/>
      <c r="AY39" s="204"/>
      <c r="AZ39" s="204"/>
      <c r="BA39" s="204"/>
      <c r="BB39" s="204"/>
      <c r="BC39" s="264"/>
      <c r="BD39" s="203"/>
      <c r="BE39" s="203"/>
      <c r="BF39" s="264"/>
    </row>
    <row r="40" spans="1:58" ht="10"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row>
    <row r="41" spans="1:58" ht="18.5">
      <c r="A41" s="57"/>
      <c r="B41" s="525" t="s">
        <v>21</v>
      </c>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5"/>
      <c r="AE41" s="525"/>
      <c r="AF41" s="21"/>
    </row>
    <row r="42" spans="1:58" ht="5.15" customHeight="1">
      <c r="A42" s="57"/>
      <c r="B42" s="9"/>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21"/>
    </row>
    <row r="43" spans="1:58" s="107" customFormat="1" ht="100" customHeight="1">
      <c r="A43" s="10"/>
      <c r="B43" s="11"/>
      <c r="C43" s="380" t="s">
        <v>22</v>
      </c>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12"/>
      <c r="AG43" s="63"/>
      <c r="AH43" s="65"/>
      <c r="AI43" s="65"/>
      <c r="AJ43" s="117"/>
      <c r="AK43" s="13"/>
      <c r="AL43" s="13"/>
      <c r="AM43" s="13"/>
      <c r="AN43" s="13"/>
      <c r="AO43" s="13"/>
      <c r="AP43" s="13"/>
      <c r="AQ43" s="204"/>
      <c r="AR43" s="204"/>
      <c r="AS43" s="204"/>
      <c r="AT43" s="204"/>
      <c r="AU43" s="204"/>
      <c r="AV43" s="204"/>
      <c r="AW43" s="204"/>
      <c r="AX43" s="204"/>
      <c r="AY43" s="204"/>
      <c r="AZ43" s="204"/>
      <c r="BA43" s="204"/>
      <c r="BB43" s="204"/>
      <c r="BC43" s="264"/>
      <c r="BD43" s="203"/>
      <c r="BE43" s="203"/>
      <c r="BF43" s="264"/>
    </row>
    <row r="44" spans="1:58" ht="10"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row>
    <row r="45" spans="1:58" ht="18.5">
      <c r="A45" s="57"/>
      <c r="B45" s="525" t="s">
        <v>23</v>
      </c>
      <c r="C45" s="525"/>
      <c r="D45" s="525"/>
      <c r="E45" s="525"/>
      <c r="F45" s="525"/>
      <c r="G45" s="525"/>
      <c r="H45" s="525"/>
      <c r="I45" s="525"/>
      <c r="J45" s="525"/>
      <c r="K45" s="525"/>
      <c r="L45" s="525"/>
      <c r="M45" s="525"/>
      <c r="N45" s="525"/>
      <c r="O45" s="525"/>
      <c r="P45" s="525"/>
      <c r="Q45" s="525"/>
      <c r="R45" s="525"/>
      <c r="S45" s="525"/>
      <c r="T45" s="525"/>
      <c r="U45" s="525"/>
      <c r="V45" s="525"/>
      <c r="W45" s="525"/>
      <c r="X45" s="525"/>
      <c r="Y45" s="525"/>
      <c r="Z45" s="525"/>
      <c r="AA45" s="525"/>
      <c r="AB45" s="525"/>
      <c r="AC45" s="525"/>
      <c r="AD45" s="525"/>
      <c r="AE45" s="525"/>
      <c r="AF45" s="21"/>
    </row>
    <row r="46" spans="1:58" ht="5.15" customHeight="1">
      <c r="A46" s="57"/>
      <c r="B46" s="9"/>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21"/>
    </row>
    <row r="47" spans="1:58" s="107" customFormat="1" ht="40" customHeight="1">
      <c r="A47" s="10"/>
      <c r="B47" s="11"/>
      <c r="C47" s="380" t="s">
        <v>24</v>
      </c>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s="12"/>
      <c r="AG47" s="63"/>
      <c r="AH47" s="65"/>
      <c r="AI47" s="65"/>
      <c r="AJ47" s="117"/>
      <c r="AK47" s="13"/>
      <c r="AL47" s="13"/>
      <c r="AM47" s="13"/>
      <c r="AN47" s="13"/>
      <c r="AO47" s="13"/>
      <c r="AP47" s="13"/>
      <c r="AQ47" s="204"/>
      <c r="AR47" s="204"/>
      <c r="AS47" s="204"/>
      <c r="AT47" s="204"/>
      <c r="AU47" s="204"/>
      <c r="AV47" s="204"/>
      <c r="AW47" s="204"/>
      <c r="AX47" s="204"/>
      <c r="AY47" s="204"/>
      <c r="AZ47" s="204"/>
      <c r="BA47" s="204"/>
      <c r="BB47" s="204"/>
      <c r="BC47" s="264"/>
      <c r="BD47" s="203"/>
      <c r="BE47" s="203"/>
      <c r="BF47" s="264"/>
    </row>
    <row r="48" spans="1:58" ht="10" customHeight="1">
      <c r="A48" s="57"/>
      <c r="B48" s="9"/>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21"/>
    </row>
    <row r="49" spans="1:32" ht="18" customHeight="1">
      <c r="A49" s="57"/>
      <c r="B49" s="525" t="s">
        <v>25</v>
      </c>
      <c r="C49" s="525"/>
      <c r="D49" s="525"/>
      <c r="E49" s="525"/>
      <c r="F49" s="525"/>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21"/>
    </row>
    <row r="50" spans="1:32" ht="18" customHeight="1">
      <c r="A50" s="57"/>
      <c r="B50" s="549" t="s">
        <v>26</v>
      </c>
      <c r="C50" s="549"/>
      <c r="D50" s="549"/>
      <c r="E50" s="549"/>
      <c r="F50" s="549"/>
      <c r="G50" s="549"/>
      <c r="H50" s="549"/>
      <c r="I50" s="549"/>
      <c r="J50" s="549"/>
      <c r="K50" s="549"/>
      <c r="L50" s="549"/>
      <c r="M50" s="549"/>
      <c r="N50" s="549"/>
      <c r="O50" s="549"/>
      <c r="P50" s="549"/>
      <c r="Q50" s="549"/>
      <c r="R50" s="549"/>
      <c r="S50" s="549"/>
      <c r="T50" s="549"/>
      <c r="U50" s="549"/>
      <c r="V50" s="549"/>
      <c r="W50" s="549"/>
      <c r="X50" s="549"/>
      <c r="Y50" s="549"/>
      <c r="Z50" s="549"/>
      <c r="AA50" s="549"/>
      <c r="AB50" s="549"/>
      <c r="AC50" s="549"/>
      <c r="AD50" s="549"/>
      <c r="AE50" s="549"/>
      <c r="AF50" s="21"/>
    </row>
    <row r="51" spans="1:32" ht="20.149999999999999"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row>
    <row r="52" spans="1:32" ht="20.149999999999999" customHeight="1">
      <c r="A52" s="350">
        <v>1</v>
      </c>
      <c r="B52" s="350"/>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
      <c r="AF52" s="7"/>
    </row>
    <row r="53" spans="1:32" ht="7.5" customHeight="1" thickBo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row>
    <row r="54" spans="1:32" ht="25" customHeight="1" thickBot="1">
      <c r="A54" s="21"/>
      <c r="B54" s="369" t="s">
        <v>27</v>
      </c>
      <c r="C54" s="370"/>
      <c r="D54" s="370"/>
      <c r="E54" s="370"/>
      <c r="F54" s="370"/>
      <c r="G54" s="370"/>
      <c r="H54" s="370"/>
      <c r="I54" s="370"/>
      <c r="J54" s="370"/>
      <c r="K54" s="370"/>
      <c r="L54" s="370"/>
      <c r="M54" s="370"/>
      <c r="N54" s="370"/>
      <c r="O54" s="370"/>
      <c r="P54" s="370"/>
      <c r="Q54" s="370"/>
      <c r="R54" s="370"/>
      <c r="S54" s="370"/>
      <c r="T54" s="370"/>
      <c r="U54" s="370"/>
      <c r="V54" s="370"/>
      <c r="W54" s="370"/>
      <c r="X54" s="370"/>
      <c r="Y54" s="370"/>
      <c r="Z54" s="370"/>
      <c r="AA54" s="370"/>
      <c r="AB54" s="370"/>
      <c r="AC54" s="370"/>
      <c r="AD54" s="370"/>
      <c r="AE54" s="371"/>
      <c r="AF54" s="21"/>
    </row>
    <row r="55" spans="1:32" ht="10"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row>
    <row r="56" spans="1:32" ht="18" customHeight="1">
      <c r="A56" s="57"/>
      <c r="B56" s="549" t="s">
        <v>28</v>
      </c>
      <c r="C56" s="549"/>
      <c r="D56" s="549"/>
      <c r="E56" s="549"/>
      <c r="F56" s="549"/>
      <c r="G56" s="549"/>
      <c r="H56" s="549"/>
      <c r="I56" s="549"/>
      <c r="J56" s="549"/>
      <c r="K56" s="549"/>
      <c r="L56" s="549"/>
      <c r="M56" s="549"/>
      <c r="N56" s="549"/>
      <c r="O56" s="549"/>
      <c r="P56" s="549"/>
      <c r="Q56" s="549"/>
      <c r="R56" s="549"/>
      <c r="S56" s="549"/>
      <c r="T56" s="549"/>
      <c r="U56" s="549"/>
      <c r="V56" s="549"/>
      <c r="W56" s="549"/>
      <c r="X56" s="549"/>
      <c r="Y56" s="549"/>
      <c r="Z56" s="549"/>
      <c r="AA56" s="549"/>
      <c r="AB56" s="549"/>
      <c r="AC56" s="549"/>
      <c r="AD56" s="549"/>
      <c r="AE56" s="549"/>
      <c r="AF56" s="21"/>
    </row>
    <row r="57" spans="1:32" ht="10"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row>
    <row r="58" spans="1:32" ht="18" customHeight="1">
      <c r="A58" s="21"/>
      <c r="B58" s="536" t="s">
        <v>29</v>
      </c>
      <c r="C58" s="536"/>
      <c r="D58" s="536"/>
      <c r="E58" s="536"/>
      <c r="F58" s="680"/>
      <c r="G58" s="680"/>
      <c r="H58" s="680"/>
      <c r="I58" s="680"/>
      <c r="J58" s="680"/>
      <c r="K58" s="680"/>
      <c r="L58" s="680"/>
      <c r="M58" s="680"/>
      <c r="N58" s="680"/>
      <c r="O58" s="680"/>
      <c r="P58" s="680"/>
      <c r="Q58" s="680"/>
      <c r="R58" s="680"/>
      <c r="S58" s="680"/>
      <c r="T58" s="680"/>
      <c r="U58" s="680"/>
      <c r="V58" s="680"/>
      <c r="W58" s="680"/>
      <c r="X58" s="680"/>
      <c r="Y58" s="680"/>
      <c r="Z58" s="680"/>
      <c r="AA58" s="680"/>
      <c r="AB58" s="680"/>
      <c r="AC58" s="680"/>
      <c r="AD58" s="680"/>
      <c r="AE58" s="21"/>
      <c r="AF58" s="21"/>
    </row>
    <row r="59" spans="1:32" ht="18" customHeight="1">
      <c r="A59" s="21"/>
      <c r="B59" s="536"/>
      <c r="C59" s="536"/>
      <c r="D59" s="536"/>
      <c r="E59" s="536"/>
      <c r="F59" s="681"/>
      <c r="G59" s="681"/>
      <c r="H59" s="681"/>
      <c r="I59" s="681"/>
      <c r="J59" s="681"/>
      <c r="K59" s="681"/>
      <c r="L59" s="681"/>
      <c r="M59" s="681"/>
      <c r="N59" s="681"/>
      <c r="O59" s="681"/>
      <c r="P59" s="681"/>
      <c r="Q59" s="681"/>
      <c r="R59" s="681"/>
      <c r="S59" s="681"/>
      <c r="T59" s="681"/>
      <c r="U59" s="681"/>
      <c r="V59" s="681"/>
      <c r="W59" s="681"/>
      <c r="X59" s="681"/>
      <c r="Y59" s="681"/>
      <c r="Z59" s="681"/>
      <c r="AA59" s="681"/>
      <c r="AB59" s="681"/>
      <c r="AC59" s="681"/>
      <c r="AD59" s="681"/>
      <c r="AE59" s="21"/>
      <c r="AF59" s="21"/>
    </row>
    <row r="60" spans="1:32" ht="7"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row>
    <row r="61" spans="1:32" ht="18" customHeight="1">
      <c r="A61" s="21"/>
      <c r="B61" s="536" t="s">
        <v>30</v>
      </c>
      <c r="C61" s="536"/>
      <c r="D61" s="536"/>
      <c r="E61" s="536"/>
      <c r="F61" s="680"/>
      <c r="G61" s="680"/>
      <c r="H61" s="680"/>
      <c r="I61" s="680"/>
      <c r="J61" s="680"/>
      <c r="K61" s="680"/>
      <c r="L61" s="680"/>
      <c r="M61" s="680"/>
      <c r="N61" s="680"/>
      <c r="O61" s="680"/>
      <c r="P61" s="680"/>
      <c r="Q61" s="680"/>
      <c r="R61" s="680"/>
      <c r="S61" s="680"/>
      <c r="T61" s="680"/>
      <c r="U61" s="680"/>
      <c r="V61" s="680"/>
      <c r="W61" s="680"/>
      <c r="X61" s="680"/>
      <c r="Y61" s="680"/>
      <c r="Z61" s="680"/>
      <c r="AA61" s="680"/>
      <c r="AB61" s="680"/>
      <c r="AC61" s="680"/>
      <c r="AD61" s="680"/>
      <c r="AE61" s="21"/>
      <c r="AF61" s="21"/>
    </row>
    <row r="62" spans="1:32" ht="18" customHeight="1">
      <c r="A62" s="21"/>
      <c r="B62" s="536"/>
      <c r="C62" s="536"/>
      <c r="D62" s="536"/>
      <c r="E62" s="536"/>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681"/>
      <c r="AD62" s="681"/>
      <c r="AE62" s="21"/>
      <c r="AF62" s="21"/>
    </row>
    <row r="63" spans="1:32" ht="7"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row>
    <row r="64" spans="1:32" ht="18" customHeight="1">
      <c r="A64" s="21"/>
      <c r="B64" s="21"/>
      <c r="C64" s="536" t="s">
        <v>31</v>
      </c>
      <c r="D64" s="536"/>
      <c r="E64" s="536"/>
      <c r="F64" s="682"/>
      <c r="G64" s="682"/>
      <c r="H64" s="536" t="s">
        <v>32</v>
      </c>
      <c r="I64" s="536"/>
      <c r="J64" s="536"/>
      <c r="K64" s="684"/>
      <c r="L64" s="684"/>
      <c r="M64" s="684"/>
      <c r="N64" s="684"/>
      <c r="O64" s="684"/>
      <c r="P64" s="536" t="s">
        <v>33</v>
      </c>
      <c r="Q64" s="536"/>
      <c r="R64" s="536"/>
      <c r="S64" s="536"/>
      <c r="T64" s="528"/>
      <c r="U64" s="528"/>
      <c r="V64" s="528"/>
      <c r="W64" s="528"/>
      <c r="X64" s="528"/>
      <c r="Y64" s="528"/>
      <c r="Z64" s="528"/>
      <c r="AA64" s="528"/>
      <c r="AB64" s="528"/>
      <c r="AC64" s="528"/>
      <c r="AD64" s="528"/>
      <c r="AE64" s="14"/>
      <c r="AF64" s="21"/>
    </row>
    <row r="65" spans="1:32" ht="18" customHeight="1">
      <c r="A65" s="21"/>
      <c r="B65" s="21"/>
      <c r="C65" s="536"/>
      <c r="D65" s="536"/>
      <c r="E65" s="536"/>
      <c r="F65" s="683"/>
      <c r="G65" s="683"/>
      <c r="H65" s="536"/>
      <c r="I65" s="536"/>
      <c r="J65" s="536"/>
      <c r="K65" s="685"/>
      <c r="L65" s="685"/>
      <c r="M65" s="685"/>
      <c r="N65" s="685"/>
      <c r="O65" s="685"/>
      <c r="P65" s="536"/>
      <c r="Q65" s="536"/>
      <c r="R65" s="536"/>
      <c r="S65" s="536"/>
      <c r="T65" s="529"/>
      <c r="U65" s="529"/>
      <c r="V65" s="529"/>
      <c r="W65" s="529"/>
      <c r="X65" s="529"/>
      <c r="Y65" s="529"/>
      <c r="Z65" s="529"/>
      <c r="AA65" s="529"/>
      <c r="AB65" s="529"/>
      <c r="AC65" s="529"/>
      <c r="AD65" s="529"/>
      <c r="AE65" s="14"/>
      <c r="AF65" s="21"/>
    </row>
    <row r="66" spans="1:32" ht="7"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row>
    <row r="67" spans="1:32" ht="18" customHeight="1">
      <c r="A67" s="21"/>
      <c r="B67" s="536" t="s">
        <v>34</v>
      </c>
      <c r="C67" s="536"/>
      <c r="D67" s="536"/>
      <c r="E67" s="536"/>
      <c r="F67" s="526"/>
      <c r="G67" s="526"/>
      <c r="H67" s="526"/>
      <c r="I67" s="526"/>
      <c r="J67" s="526"/>
      <c r="K67" s="526"/>
      <c r="L67" s="526"/>
      <c r="M67" s="526"/>
      <c r="N67" s="526"/>
      <c r="O67" s="526"/>
      <c r="P67" s="526"/>
      <c r="Q67" s="526"/>
      <c r="R67" s="526"/>
      <c r="S67" s="526"/>
      <c r="T67" s="526"/>
      <c r="U67" s="526"/>
      <c r="V67" s="526"/>
      <c r="W67" s="526"/>
      <c r="X67" s="526"/>
      <c r="Y67" s="526"/>
      <c r="Z67" s="526"/>
      <c r="AA67" s="526"/>
      <c r="AB67" s="526"/>
      <c r="AC67" s="526"/>
      <c r="AD67" s="526"/>
      <c r="AE67" s="14"/>
      <c r="AF67" s="21"/>
    </row>
    <row r="68" spans="1:32" ht="18" customHeight="1">
      <c r="A68" s="21"/>
      <c r="B68" s="536"/>
      <c r="C68" s="536"/>
      <c r="D68" s="536"/>
      <c r="E68" s="536"/>
      <c r="F68" s="527"/>
      <c r="G68" s="527"/>
      <c r="H68" s="527"/>
      <c r="I68" s="527"/>
      <c r="J68" s="527"/>
      <c r="K68" s="527"/>
      <c r="L68" s="527"/>
      <c r="M68" s="527"/>
      <c r="N68" s="527"/>
      <c r="O68" s="527"/>
      <c r="P68" s="527"/>
      <c r="Q68" s="527"/>
      <c r="R68" s="527"/>
      <c r="S68" s="527"/>
      <c r="T68" s="527"/>
      <c r="U68" s="527"/>
      <c r="V68" s="527"/>
      <c r="W68" s="527"/>
      <c r="X68" s="527"/>
      <c r="Y68" s="527"/>
      <c r="Z68" s="527"/>
      <c r="AA68" s="527"/>
      <c r="AB68" s="527"/>
      <c r="AC68" s="527"/>
      <c r="AD68" s="527"/>
      <c r="AE68" s="14"/>
      <c r="AF68" s="21"/>
    </row>
    <row r="69" spans="1:32" ht="7" customHeight="1">
      <c r="A69" s="21"/>
      <c r="B69" s="15"/>
      <c r="C69" s="15"/>
      <c r="D69" s="15"/>
      <c r="E69" s="15"/>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row>
    <row r="70" spans="1:32" ht="18" customHeight="1">
      <c r="A70" s="21"/>
      <c r="B70" s="536" t="s">
        <v>35</v>
      </c>
      <c r="C70" s="536"/>
      <c r="D70" s="536"/>
      <c r="E70" s="536"/>
      <c r="F70" s="526"/>
      <c r="G70" s="526"/>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c r="AE70" s="14"/>
      <c r="AF70" s="21"/>
    </row>
    <row r="71" spans="1:32" ht="18" customHeight="1">
      <c r="A71" s="21"/>
      <c r="B71" s="536"/>
      <c r="C71" s="536"/>
      <c r="D71" s="536"/>
      <c r="E71" s="536"/>
      <c r="F71" s="527"/>
      <c r="G71" s="527"/>
      <c r="H71" s="527"/>
      <c r="I71" s="527"/>
      <c r="J71" s="527"/>
      <c r="K71" s="527"/>
      <c r="L71" s="527"/>
      <c r="M71" s="527"/>
      <c r="N71" s="527"/>
      <c r="O71" s="527"/>
      <c r="P71" s="527"/>
      <c r="Q71" s="527"/>
      <c r="R71" s="527"/>
      <c r="S71" s="527"/>
      <c r="T71" s="527"/>
      <c r="U71" s="527"/>
      <c r="V71" s="527"/>
      <c r="W71" s="527"/>
      <c r="X71" s="527"/>
      <c r="Y71" s="527"/>
      <c r="Z71" s="527"/>
      <c r="AA71" s="527"/>
      <c r="AB71" s="527"/>
      <c r="AC71" s="527"/>
      <c r="AD71" s="527"/>
      <c r="AE71" s="14"/>
      <c r="AF71" s="21"/>
    </row>
    <row r="72" spans="1:32" ht="7"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1:32" ht="18" customHeight="1">
      <c r="A73" s="21"/>
      <c r="B73" s="399" t="s">
        <v>36</v>
      </c>
      <c r="C73" s="399"/>
      <c r="D73" s="399"/>
      <c r="E73" s="399"/>
      <c r="F73" s="528"/>
      <c r="G73" s="528"/>
      <c r="H73" s="528"/>
      <c r="I73" s="528"/>
      <c r="J73" s="528"/>
      <c r="K73" s="528"/>
      <c r="L73" s="528"/>
      <c r="M73" s="528"/>
      <c r="N73" s="528"/>
      <c r="O73" s="528"/>
      <c r="P73" s="528"/>
      <c r="Q73" s="536" t="s">
        <v>37</v>
      </c>
      <c r="R73" s="536"/>
      <c r="S73" s="536"/>
      <c r="T73" s="550"/>
      <c r="U73" s="550"/>
      <c r="V73" s="550"/>
      <c r="W73" s="550"/>
      <c r="X73" s="550"/>
      <c r="Y73" s="550"/>
      <c r="Z73" s="550"/>
      <c r="AA73" s="550"/>
      <c r="AB73" s="550"/>
      <c r="AC73" s="550"/>
      <c r="AD73" s="550"/>
      <c r="AE73" s="14"/>
      <c r="AF73" s="21"/>
    </row>
    <row r="74" spans="1:32" ht="18" customHeight="1">
      <c r="A74" s="21"/>
      <c r="B74" s="399"/>
      <c r="C74" s="399"/>
      <c r="D74" s="399"/>
      <c r="E74" s="399"/>
      <c r="F74" s="529"/>
      <c r="G74" s="529"/>
      <c r="H74" s="529"/>
      <c r="I74" s="529"/>
      <c r="J74" s="529"/>
      <c r="K74" s="529"/>
      <c r="L74" s="529"/>
      <c r="M74" s="529"/>
      <c r="N74" s="529"/>
      <c r="O74" s="529"/>
      <c r="P74" s="529"/>
      <c r="Q74" s="536"/>
      <c r="R74" s="536"/>
      <c r="S74" s="536"/>
      <c r="T74" s="551"/>
      <c r="U74" s="551"/>
      <c r="V74" s="551"/>
      <c r="W74" s="551"/>
      <c r="X74" s="551"/>
      <c r="Y74" s="551"/>
      <c r="Z74" s="551"/>
      <c r="AA74" s="551"/>
      <c r="AB74" s="551"/>
      <c r="AC74" s="551"/>
      <c r="AD74" s="551"/>
      <c r="AE74" s="14"/>
      <c r="AF74" s="21"/>
    </row>
    <row r="75" spans="1:32" ht="7"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ht="18" customHeight="1">
      <c r="A76" s="21"/>
      <c r="B76" s="399" t="s">
        <v>38</v>
      </c>
      <c r="C76" s="399"/>
      <c r="D76" s="399"/>
      <c r="E76" s="399"/>
      <c r="F76" s="537"/>
      <c r="G76" s="537"/>
      <c r="H76" s="537"/>
      <c r="I76" s="537"/>
      <c r="J76" s="537"/>
      <c r="K76" s="537"/>
      <c r="L76" s="537"/>
      <c r="M76" s="537"/>
      <c r="N76" s="537"/>
      <c r="O76" s="537"/>
      <c r="P76" s="537"/>
      <c r="Q76" s="399" t="s">
        <v>39</v>
      </c>
      <c r="R76" s="399"/>
      <c r="S76" s="399"/>
      <c r="T76" s="558"/>
      <c r="U76" s="558"/>
      <c r="V76" s="558"/>
      <c r="W76" s="558"/>
      <c r="X76" s="558"/>
      <c r="Y76" s="558"/>
      <c r="Z76" s="558"/>
      <c r="AA76" s="558"/>
      <c r="AB76" s="558"/>
      <c r="AC76" s="558"/>
      <c r="AD76" s="558"/>
      <c r="AE76" s="14"/>
      <c r="AF76" s="21"/>
    </row>
    <row r="77" spans="1:32" ht="18" customHeight="1">
      <c r="A77" s="21"/>
      <c r="B77" s="399"/>
      <c r="C77" s="399"/>
      <c r="D77" s="399"/>
      <c r="E77" s="399"/>
      <c r="F77" s="538"/>
      <c r="G77" s="538"/>
      <c r="H77" s="538"/>
      <c r="I77" s="538"/>
      <c r="J77" s="538"/>
      <c r="K77" s="538"/>
      <c r="L77" s="538"/>
      <c r="M77" s="538"/>
      <c r="N77" s="538"/>
      <c r="O77" s="538"/>
      <c r="P77" s="538"/>
      <c r="Q77" s="399"/>
      <c r="R77" s="399"/>
      <c r="S77" s="399"/>
      <c r="T77" s="559"/>
      <c r="U77" s="559"/>
      <c r="V77" s="559"/>
      <c r="W77" s="559"/>
      <c r="X77" s="559"/>
      <c r="Y77" s="559"/>
      <c r="Z77" s="559"/>
      <c r="AA77" s="559"/>
      <c r="AB77" s="559"/>
      <c r="AC77" s="559"/>
      <c r="AD77" s="559"/>
      <c r="AE77" s="14"/>
      <c r="AF77" s="21"/>
    </row>
    <row r="78" spans="1:32" ht="7"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ht="18" customHeight="1">
      <c r="A79" s="21"/>
      <c r="B79" s="536" t="s">
        <v>40</v>
      </c>
      <c r="C79" s="536"/>
      <c r="D79" s="536"/>
      <c r="E79" s="536"/>
      <c r="F79" s="537"/>
      <c r="G79" s="537"/>
      <c r="H79" s="537"/>
      <c r="I79" s="537"/>
      <c r="J79" s="537"/>
      <c r="K79" s="537"/>
      <c r="L79" s="537"/>
      <c r="M79" s="537"/>
      <c r="N79" s="537"/>
      <c r="O79" s="537"/>
      <c r="P79" s="537"/>
      <c r="Q79" s="537"/>
      <c r="R79" s="21"/>
      <c r="S79" s="536" t="s">
        <v>41</v>
      </c>
      <c r="T79" s="536"/>
      <c r="U79" s="536"/>
      <c r="V79" s="536"/>
      <c r="W79" s="537"/>
      <c r="X79" s="537"/>
      <c r="Y79" s="537"/>
      <c r="Z79" s="537"/>
      <c r="AA79" s="537"/>
      <c r="AB79" s="537"/>
      <c r="AC79" s="537"/>
      <c r="AD79" s="537"/>
      <c r="AE79" s="14"/>
      <c r="AF79" s="21"/>
    </row>
    <row r="80" spans="1:32" ht="18" customHeight="1">
      <c r="A80" s="21"/>
      <c r="B80" s="536"/>
      <c r="C80" s="536"/>
      <c r="D80" s="536"/>
      <c r="E80" s="536"/>
      <c r="F80" s="538"/>
      <c r="G80" s="538"/>
      <c r="H80" s="538"/>
      <c r="I80" s="538"/>
      <c r="J80" s="538"/>
      <c r="K80" s="538"/>
      <c r="L80" s="538"/>
      <c r="M80" s="538"/>
      <c r="N80" s="538"/>
      <c r="O80" s="538"/>
      <c r="P80" s="538"/>
      <c r="Q80" s="538"/>
      <c r="R80" s="21"/>
      <c r="S80" s="536"/>
      <c r="T80" s="536"/>
      <c r="U80" s="536"/>
      <c r="V80" s="536"/>
      <c r="W80" s="538"/>
      <c r="X80" s="538"/>
      <c r="Y80" s="538"/>
      <c r="Z80" s="538"/>
      <c r="AA80" s="538"/>
      <c r="AB80" s="538"/>
      <c r="AC80" s="538"/>
      <c r="AD80" s="538"/>
      <c r="AE80" s="14"/>
      <c r="AF80" s="21"/>
    </row>
    <row r="81" spans="1:32" ht="7"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ht="18" customHeight="1">
      <c r="A82" s="21"/>
      <c r="B82" s="536" t="s">
        <v>42</v>
      </c>
      <c r="C82" s="536"/>
      <c r="D82" s="536"/>
      <c r="E82" s="536"/>
      <c r="F82" s="550"/>
      <c r="G82" s="550"/>
      <c r="H82" s="550"/>
      <c r="I82" s="550"/>
      <c r="J82" s="550"/>
      <c r="K82" s="550"/>
      <c r="L82" s="550"/>
      <c r="M82" s="550"/>
      <c r="N82" s="550"/>
      <c r="O82" s="550"/>
      <c r="P82" s="550"/>
      <c r="Q82" s="536" t="s">
        <v>43</v>
      </c>
      <c r="R82" s="536"/>
      <c r="S82" s="536"/>
      <c r="T82" s="536"/>
      <c r="U82" s="528"/>
      <c r="V82" s="528"/>
      <c r="W82" s="528"/>
      <c r="X82" s="528"/>
      <c r="Y82" s="528"/>
      <c r="Z82" s="528"/>
      <c r="AA82" s="528"/>
      <c r="AB82" s="528"/>
      <c r="AC82" s="528"/>
      <c r="AD82" s="528"/>
      <c r="AE82" s="14"/>
      <c r="AF82" s="21"/>
    </row>
    <row r="83" spans="1:32" ht="18" customHeight="1">
      <c r="A83" s="21"/>
      <c r="B83" s="536"/>
      <c r="C83" s="536"/>
      <c r="D83" s="536"/>
      <c r="E83" s="536"/>
      <c r="F83" s="551"/>
      <c r="G83" s="551"/>
      <c r="H83" s="551"/>
      <c r="I83" s="551"/>
      <c r="J83" s="551"/>
      <c r="K83" s="551"/>
      <c r="L83" s="551"/>
      <c r="M83" s="551"/>
      <c r="N83" s="551"/>
      <c r="O83" s="551"/>
      <c r="P83" s="551"/>
      <c r="Q83" s="536"/>
      <c r="R83" s="536"/>
      <c r="S83" s="536"/>
      <c r="T83" s="536"/>
      <c r="U83" s="529"/>
      <c r="V83" s="529"/>
      <c r="W83" s="529"/>
      <c r="X83" s="529"/>
      <c r="Y83" s="529"/>
      <c r="Z83" s="529"/>
      <c r="AA83" s="529"/>
      <c r="AB83" s="529"/>
      <c r="AC83" s="529"/>
      <c r="AD83" s="529"/>
      <c r="AE83" s="14"/>
      <c r="AF83" s="21"/>
    </row>
    <row r="84" spans="1:32" ht="7"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ht="18" customHeight="1">
      <c r="A85" s="21"/>
      <c r="B85" s="536" t="s">
        <v>44</v>
      </c>
      <c r="C85" s="536"/>
      <c r="D85" s="536"/>
      <c r="E85" s="536"/>
      <c r="F85" s="550"/>
      <c r="G85" s="550"/>
      <c r="H85" s="550"/>
      <c r="I85" s="550"/>
      <c r="J85" s="550"/>
      <c r="K85" s="550"/>
      <c r="L85" s="550"/>
      <c r="M85" s="550"/>
      <c r="N85" s="550"/>
      <c r="O85" s="550"/>
      <c r="P85" s="550"/>
      <c r="Q85" s="550"/>
      <c r="R85" s="550"/>
      <c r="S85" s="550"/>
      <c r="T85" s="550"/>
      <c r="U85" s="550"/>
      <c r="V85" s="550"/>
      <c r="W85" s="550"/>
      <c r="X85" s="550"/>
      <c r="Y85" s="550"/>
      <c r="Z85" s="550"/>
      <c r="AA85" s="550"/>
      <c r="AB85" s="550"/>
      <c r="AC85" s="550"/>
      <c r="AD85" s="550"/>
      <c r="AE85" s="14"/>
      <c r="AF85" s="21"/>
    </row>
    <row r="86" spans="1:32" ht="18" customHeight="1">
      <c r="A86" s="21"/>
      <c r="B86" s="536"/>
      <c r="C86" s="536"/>
      <c r="D86" s="536"/>
      <c r="E86" s="536"/>
      <c r="F86" s="551"/>
      <c r="G86" s="551"/>
      <c r="H86" s="551"/>
      <c r="I86" s="551"/>
      <c r="J86" s="551"/>
      <c r="K86" s="551"/>
      <c r="L86" s="551"/>
      <c r="M86" s="551"/>
      <c r="N86" s="551"/>
      <c r="O86" s="551"/>
      <c r="P86" s="551"/>
      <c r="Q86" s="551"/>
      <c r="R86" s="551"/>
      <c r="S86" s="551"/>
      <c r="T86" s="551"/>
      <c r="U86" s="551"/>
      <c r="V86" s="551"/>
      <c r="W86" s="551"/>
      <c r="X86" s="551"/>
      <c r="Y86" s="551"/>
      <c r="Z86" s="551"/>
      <c r="AA86" s="551"/>
      <c r="AB86" s="551"/>
      <c r="AC86" s="551"/>
      <c r="AD86" s="551"/>
      <c r="AE86" s="14"/>
      <c r="AF86" s="21"/>
    </row>
    <row r="87" spans="1:32" ht="7"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ht="18" customHeight="1">
      <c r="A88" s="21"/>
      <c r="B88" s="536" t="s">
        <v>45</v>
      </c>
      <c r="C88" s="536"/>
      <c r="D88" s="536"/>
      <c r="E88" s="536"/>
      <c r="F88" s="537"/>
      <c r="G88" s="537"/>
      <c r="H88" s="537"/>
      <c r="I88" s="537"/>
      <c r="J88" s="537"/>
      <c r="K88" s="537"/>
      <c r="L88" s="537"/>
      <c r="M88" s="537"/>
      <c r="N88" s="537"/>
      <c r="O88" s="537"/>
      <c r="P88" s="536" t="s">
        <v>46</v>
      </c>
      <c r="Q88" s="536"/>
      <c r="R88" s="536"/>
      <c r="S88" s="536"/>
      <c r="T88" s="558"/>
      <c r="U88" s="558"/>
      <c r="V88" s="558"/>
      <c r="W88" s="558"/>
      <c r="X88" s="558"/>
      <c r="Y88" s="558"/>
      <c r="Z88" s="558"/>
      <c r="AA88" s="558"/>
      <c r="AB88" s="558"/>
      <c r="AC88" s="558"/>
      <c r="AD88" s="558"/>
      <c r="AE88" s="14"/>
      <c r="AF88" s="21"/>
    </row>
    <row r="89" spans="1:32" ht="18" customHeight="1">
      <c r="A89" s="21"/>
      <c r="B89" s="536"/>
      <c r="C89" s="536"/>
      <c r="D89" s="536"/>
      <c r="E89" s="536"/>
      <c r="F89" s="538"/>
      <c r="G89" s="538"/>
      <c r="H89" s="538"/>
      <c r="I89" s="538"/>
      <c r="J89" s="538"/>
      <c r="K89" s="538"/>
      <c r="L89" s="538"/>
      <c r="M89" s="538"/>
      <c r="N89" s="538"/>
      <c r="O89" s="538"/>
      <c r="P89" s="536"/>
      <c r="Q89" s="536"/>
      <c r="R89" s="536"/>
      <c r="S89" s="536"/>
      <c r="T89" s="559"/>
      <c r="U89" s="559"/>
      <c r="V89" s="559"/>
      <c r="W89" s="559"/>
      <c r="X89" s="559"/>
      <c r="Y89" s="559"/>
      <c r="Z89" s="559"/>
      <c r="AA89" s="559"/>
      <c r="AB89" s="559"/>
      <c r="AC89" s="559"/>
      <c r="AD89" s="559"/>
      <c r="AE89" s="14"/>
      <c r="AF89" s="21"/>
    </row>
    <row r="90" spans="1:32" ht="7"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ht="18" customHeight="1">
      <c r="A91" s="21"/>
      <c r="B91" s="560" t="s">
        <v>47</v>
      </c>
      <c r="C91" s="560"/>
      <c r="D91" s="560"/>
      <c r="E91" s="560"/>
      <c r="F91" s="558"/>
      <c r="G91" s="558"/>
      <c r="H91" s="558"/>
      <c r="I91" s="558"/>
      <c r="J91" s="558"/>
      <c r="K91" s="558"/>
      <c r="L91" s="558"/>
      <c r="M91" s="558"/>
      <c r="N91" s="558"/>
      <c r="O91" s="558"/>
      <c r="P91" s="536" t="s">
        <v>48</v>
      </c>
      <c r="Q91" s="536"/>
      <c r="R91" s="536"/>
      <c r="S91" s="536"/>
      <c r="T91" s="537"/>
      <c r="U91" s="537"/>
      <c r="V91" s="537"/>
      <c r="W91" s="537"/>
      <c r="X91" s="537"/>
      <c r="Y91" s="537"/>
      <c r="Z91" s="537"/>
      <c r="AA91" s="537"/>
      <c r="AB91" s="537"/>
      <c r="AC91" s="537"/>
      <c r="AD91" s="537"/>
      <c r="AE91" s="14"/>
      <c r="AF91" s="21"/>
    </row>
    <row r="92" spans="1:32" ht="18" customHeight="1">
      <c r="A92" s="21"/>
      <c r="B92" s="560"/>
      <c r="C92" s="560"/>
      <c r="D92" s="560"/>
      <c r="E92" s="560"/>
      <c r="F92" s="559"/>
      <c r="G92" s="559"/>
      <c r="H92" s="559"/>
      <c r="I92" s="559"/>
      <c r="J92" s="559"/>
      <c r="K92" s="559"/>
      <c r="L92" s="559"/>
      <c r="M92" s="559"/>
      <c r="N92" s="559"/>
      <c r="O92" s="559"/>
      <c r="P92" s="536"/>
      <c r="Q92" s="536"/>
      <c r="R92" s="536"/>
      <c r="S92" s="536"/>
      <c r="T92" s="538"/>
      <c r="U92" s="538"/>
      <c r="V92" s="538"/>
      <c r="W92" s="538"/>
      <c r="X92" s="538"/>
      <c r="Y92" s="538"/>
      <c r="Z92" s="538"/>
      <c r="AA92" s="538"/>
      <c r="AB92" s="538"/>
      <c r="AC92" s="538"/>
      <c r="AD92" s="538"/>
      <c r="AE92" s="14"/>
      <c r="AF92" s="21"/>
    </row>
    <row r="93" spans="1:32" ht="30" customHeight="1" thickBo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ht="25" customHeight="1" thickBot="1">
      <c r="A94" s="21"/>
      <c r="B94" s="693" t="s">
        <v>49</v>
      </c>
      <c r="C94" s="694"/>
      <c r="D94" s="694"/>
      <c r="E94" s="694"/>
      <c r="F94" s="694"/>
      <c r="G94" s="694"/>
      <c r="H94" s="694"/>
      <c r="I94" s="694"/>
      <c r="J94" s="694"/>
      <c r="K94" s="694"/>
      <c r="L94" s="694"/>
      <c r="M94" s="694"/>
      <c r="N94" s="694"/>
      <c r="O94" s="694"/>
      <c r="P94" s="306"/>
      <c r="Q94" s="695" t="str">
        <f>"Exhibition Order Form "&amp;'Price List'!D2&amp;" - "&amp;'Price List'!E2</f>
        <v>Exhibition Order Form 2023 - 2024</v>
      </c>
      <c r="R94" s="695"/>
      <c r="S94" s="695"/>
      <c r="T94" s="695"/>
      <c r="U94" s="695"/>
      <c r="V94" s="695"/>
      <c r="W94" s="695"/>
      <c r="X94" s="695"/>
      <c r="Y94" s="695"/>
      <c r="Z94" s="695"/>
      <c r="AA94" s="695"/>
      <c r="AB94" s="695"/>
      <c r="AC94" s="695"/>
      <c r="AD94" s="695"/>
      <c r="AE94" s="696"/>
      <c r="AF94" s="21"/>
    </row>
    <row r="95" spans="1:32" ht="7" customHeight="1">
      <c r="A95" s="21"/>
      <c r="B95" s="166"/>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167"/>
      <c r="AF95" s="21"/>
    </row>
    <row r="96" spans="1:32" ht="14.5" customHeight="1">
      <c r="A96" s="21"/>
      <c r="B96" s="565" t="s">
        <v>50</v>
      </c>
      <c r="C96" s="532"/>
      <c r="D96" s="532"/>
      <c r="E96" s="532"/>
      <c r="F96" s="566"/>
      <c r="G96" s="566"/>
      <c r="H96" s="566"/>
      <c r="I96" s="566"/>
      <c r="J96" s="566"/>
      <c r="K96" s="566"/>
      <c r="L96" s="536" t="s">
        <v>51</v>
      </c>
      <c r="M96" s="536"/>
      <c r="N96" s="536"/>
      <c r="O96" s="536"/>
      <c r="P96" s="533"/>
      <c r="Q96" s="533"/>
      <c r="R96" s="533"/>
      <c r="S96" s="533"/>
      <c r="T96" s="533"/>
      <c r="U96" s="533"/>
      <c r="V96" s="533"/>
      <c r="W96" s="533"/>
      <c r="X96" s="533"/>
      <c r="Y96" s="533"/>
      <c r="Z96" s="533"/>
      <c r="AA96" s="533"/>
      <c r="AB96" s="533"/>
      <c r="AC96" s="533"/>
      <c r="AD96" s="14"/>
      <c r="AE96" s="168"/>
      <c r="AF96" s="21"/>
    </row>
    <row r="97" spans="1:36" ht="14.5" customHeight="1">
      <c r="A97" s="21"/>
      <c r="B97" s="565"/>
      <c r="C97" s="532"/>
      <c r="D97" s="532"/>
      <c r="E97" s="532"/>
      <c r="F97" s="567"/>
      <c r="G97" s="567"/>
      <c r="H97" s="567"/>
      <c r="I97" s="567"/>
      <c r="J97" s="567"/>
      <c r="K97" s="567"/>
      <c r="L97" s="536"/>
      <c r="M97" s="536"/>
      <c r="N97" s="536"/>
      <c r="O97" s="536"/>
      <c r="P97" s="534"/>
      <c r="Q97" s="534"/>
      <c r="R97" s="534"/>
      <c r="S97" s="534"/>
      <c r="T97" s="534"/>
      <c r="U97" s="534"/>
      <c r="V97" s="534"/>
      <c r="W97" s="534"/>
      <c r="X97" s="534"/>
      <c r="Y97" s="534"/>
      <c r="Z97" s="534"/>
      <c r="AA97" s="534"/>
      <c r="AB97" s="534"/>
      <c r="AC97" s="534"/>
      <c r="AD97" s="14"/>
      <c r="AE97" s="168"/>
      <c r="AF97" s="21"/>
    </row>
    <row r="98" spans="1:36" ht="7" customHeight="1">
      <c r="A98" s="21"/>
      <c r="B98" s="166"/>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167"/>
      <c r="AF98" s="21"/>
    </row>
    <row r="99" spans="1:36" ht="14.5" customHeight="1">
      <c r="A99" s="21"/>
      <c r="B99" s="565" t="s">
        <v>52</v>
      </c>
      <c r="C99" s="532"/>
      <c r="D99" s="532"/>
      <c r="E99" s="532"/>
      <c r="F99" s="530"/>
      <c r="G99" s="530"/>
      <c r="H99" s="530"/>
      <c r="I99" s="530"/>
      <c r="J99" s="530"/>
      <c r="K99" s="530"/>
      <c r="L99" s="532" t="s">
        <v>53</v>
      </c>
      <c r="M99" s="532"/>
      <c r="N99" s="532"/>
      <c r="O99" s="532"/>
      <c r="P99" s="533"/>
      <c r="Q99" s="533"/>
      <c r="R99" s="533"/>
      <c r="S99" s="533"/>
      <c r="T99" s="533"/>
      <c r="U99" s="533"/>
      <c r="V99" s="533"/>
      <c r="W99" s="533"/>
      <c r="X99" s="533"/>
      <c r="Y99" s="533"/>
      <c r="Z99" s="533"/>
      <c r="AA99" s="533"/>
      <c r="AB99" s="533"/>
      <c r="AC99" s="533"/>
      <c r="AD99" s="14"/>
      <c r="AE99" s="168"/>
      <c r="AF99" s="21"/>
    </row>
    <row r="100" spans="1:36" ht="14.5" customHeight="1">
      <c r="A100" s="21"/>
      <c r="B100" s="565"/>
      <c r="C100" s="532"/>
      <c r="D100" s="532"/>
      <c r="E100" s="532"/>
      <c r="F100" s="531"/>
      <c r="G100" s="531"/>
      <c r="H100" s="531"/>
      <c r="I100" s="531"/>
      <c r="J100" s="531"/>
      <c r="K100" s="531"/>
      <c r="L100" s="532"/>
      <c r="M100" s="532"/>
      <c r="N100" s="532"/>
      <c r="O100" s="532"/>
      <c r="P100" s="534"/>
      <c r="Q100" s="534"/>
      <c r="R100" s="534"/>
      <c r="S100" s="534"/>
      <c r="T100" s="534"/>
      <c r="U100" s="534"/>
      <c r="V100" s="534"/>
      <c r="W100" s="534"/>
      <c r="X100" s="534"/>
      <c r="Y100" s="534"/>
      <c r="Z100" s="534"/>
      <c r="AA100" s="534"/>
      <c r="AB100" s="534"/>
      <c r="AC100" s="534"/>
      <c r="AD100" s="14"/>
      <c r="AE100" s="168"/>
      <c r="AF100" s="21"/>
    </row>
    <row r="101" spans="1:36" ht="7" customHeight="1">
      <c r="A101" s="21"/>
      <c r="B101" s="166"/>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167"/>
      <c r="AF101" s="21"/>
    </row>
    <row r="102" spans="1:36" ht="14.5" customHeight="1">
      <c r="A102" s="21"/>
      <c r="B102" s="535" t="s">
        <v>54</v>
      </c>
      <c r="C102" s="536"/>
      <c r="D102" s="536"/>
      <c r="E102" s="536"/>
      <c r="F102" s="530"/>
      <c r="G102" s="530"/>
      <c r="H102" s="530"/>
      <c r="I102" s="530"/>
      <c r="J102" s="530"/>
      <c r="K102" s="530"/>
      <c r="L102" s="532" t="s">
        <v>53</v>
      </c>
      <c r="M102" s="532"/>
      <c r="N102" s="532"/>
      <c r="O102" s="532"/>
      <c r="P102" s="533"/>
      <c r="Q102" s="533"/>
      <c r="R102" s="533"/>
      <c r="S102" s="533"/>
      <c r="T102" s="533"/>
      <c r="U102" s="533"/>
      <c r="V102" s="533"/>
      <c r="W102" s="533"/>
      <c r="X102" s="533"/>
      <c r="Y102" s="533"/>
      <c r="Z102" s="533"/>
      <c r="AA102" s="533"/>
      <c r="AB102" s="533"/>
      <c r="AC102" s="533"/>
      <c r="AD102" s="14"/>
      <c r="AE102" s="168"/>
      <c r="AF102" s="21"/>
    </row>
    <row r="103" spans="1:36" ht="14.5" customHeight="1">
      <c r="A103" s="21"/>
      <c r="B103" s="535"/>
      <c r="C103" s="536"/>
      <c r="D103" s="536"/>
      <c r="E103" s="536"/>
      <c r="F103" s="531"/>
      <c r="G103" s="531"/>
      <c r="H103" s="531"/>
      <c r="I103" s="531"/>
      <c r="J103" s="531"/>
      <c r="K103" s="531"/>
      <c r="L103" s="532"/>
      <c r="M103" s="532"/>
      <c r="N103" s="532"/>
      <c r="O103" s="532"/>
      <c r="P103" s="534"/>
      <c r="Q103" s="534"/>
      <c r="R103" s="534"/>
      <c r="S103" s="534"/>
      <c r="T103" s="534"/>
      <c r="U103" s="534"/>
      <c r="V103" s="534"/>
      <c r="W103" s="534"/>
      <c r="X103" s="534"/>
      <c r="Y103" s="534"/>
      <c r="Z103" s="534"/>
      <c r="AA103" s="534"/>
      <c r="AB103" s="534"/>
      <c r="AC103" s="534"/>
      <c r="AD103" s="14"/>
      <c r="AE103" s="168"/>
      <c r="AF103" s="21"/>
    </row>
    <row r="104" spans="1:36" ht="7" customHeight="1" thickBot="1">
      <c r="A104" s="21"/>
      <c r="B104" s="166"/>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167"/>
      <c r="AF104" s="21"/>
    </row>
    <row r="105" spans="1:36" ht="14.5" customHeight="1">
      <c r="A105" s="21"/>
      <c r="B105" s="588" t="s">
        <v>55</v>
      </c>
      <c r="C105" s="547"/>
      <c r="D105" s="547"/>
      <c r="E105" s="542" t="str">
        <f>IF($B$123&gt;0,"Y","")</f>
        <v/>
      </c>
      <c r="F105" s="543"/>
      <c r="G105" s="16"/>
      <c r="H105" s="546" t="s">
        <v>56</v>
      </c>
      <c r="I105" s="547"/>
      <c r="J105" s="548"/>
      <c r="K105" s="542" t="str">
        <f>IF($H$123&gt;0,"Y","")</f>
        <v/>
      </c>
      <c r="L105" s="543"/>
      <c r="M105" s="56"/>
      <c r="N105" s="561" t="s">
        <v>57</v>
      </c>
      <c r="O105" s="562"/>
      <c r="P105" s="563"/>
      <c r="Q105" s="542" t="str">
        <f>IF($W$126&gt;0,"Y","")</f>
        <v/>
      </c>
      <c r="R105" s="543"/>
      <c r="S105" s="14"/>
      <c r="T105" s="546" t="s">
        <v>58</v>
      </c>
      <c r="U105" s="547"/>
      <c r="V105" s="548"/>
      <c r="W105" s="542" t="str">
        <f>IF(OR($Z$123&gt;0,$E$126&gt;0,$K$126&gt;0),"Y","")</f>
        <v/>
      </c>
      <c r="X105" s="543"/>
      <c r="Y105" s="14"/>
      <c r="Z105" s="546" t="s">
        <v>59</v>
      </c>
      <c r="AA105" s="547"/>
      <c r="AB105" s="548"/>
      <c r="AC105" s="542" t="str">
        <f>IF($Q$126&gt;0,"Y","")</f>
        <v/>
      </c>
      <c r="AD105" s="543"/>
      <c r="AE105" s="167"/>
      <c r="AF105" s="21"/>
      <c r="AJ105" s="116" t="b">
        <f>OR(ISERROR(E105),ISERROR(K105),ISERROR(Q105),ISERROR(W105),ISERROR(AC105),ISERROR(E108),ISERROR(K108),ISERROR(Q108),ISERROR(W108),ISERROR(AC108))</f>
        <v>0</v>
      </c>
    </row>
    <row r="106" spans="1:36" ht="14.5" customHeight="1" thickBot="1">
      <c r="A106" s="21"/>
      <c r="B106" s="588"/>
      <c r="C106" s="547"/>
      <c r="D106" s="547"/>
      <c r="E106" s="544"/>
      <c r="F106" s="545"/>
      <c r="G106" s="16"/>
      <c r="H106" s="546"/>
      <c r="I106" s="547"/>
      <c r="J106" s="548"/>
      <c r="K106" s="544"/>
      <c r="L106" s="545"/>
      <c r="M106" s="56"/>
      <c r="N106" s="561"/>
      <c r="O106" s="562"/>
      <c r="P106" s="563"/>
      <c r="Q106" s="544"/>
      <c r="R106" s="545"/>
      <c r="S106" s="14"/>
      <c r="T106" s="546"/>
      <c r="U106" s="547"/>
      <c r="V106" s="548"/>
      <c r="W106" s="544"/>
      <c r="X106" s="545"/>
      <c r="Y106" s="14"/>
      <c r="Z106" s="546"/>
      <c r="AA106" s="547"/>
      <c r="AB106" s="548"/>
      <c r="AC106" s="544"/>
      <c r="AD106" s="545"/>
      <c r="AE106" s="167"/>
      <c r="AF106" s="21"/>
    </row>
    <row r="107" spans="1:36" ht="10" customHeight="1" thickBot="1">
      <c r="A107" s="21"/>
      <c r="B107" s="166"/>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167"/>
      <c r="AF107" s="21"/>
    </row>
    <row r="108" spans="1:36" ht="14.5" customHeight="1">
      <c r="A108" s="21"/>
      <c r="B108" s="588" t="s">
        <v>60</v>
      </c>
      <c r="C108" s="547"/>
      <c r="D108" s="547"/>
      <c r="E108" s="542" t="str">
        <f>IF($N$123&gt;0,"Y","")</f>
        <v/>
      </c>
      <c r="F108" s="543"/>
      <c r="G108" s="16"/>
      <c r="H108" s="546" t="s">
        <v>61</v>
      </c>
      <c r="I108" s="547"/>
      <c r="J108" s="548"/>
      <c r="K108" s="542" t="str">
        <f>IF($W$301&gt;0,"Y","")</f>
        <v/>
      </c>
      <c r="L108" s="543"/>
      <c r="M108" s="56"/>
      <c r="N108" s="546" t="s">
        <v>62</v>
      </c>
      <c r="O108" s="547"/>
      <c r="P108" s="548"/>
      <c r="Q108" s="542" t="str">
        <f>IF($Z$123&gt;0,"Y","")</f>
        <v/>
      </c>
      <c r="R108" s="543"/>
      <c r="S108" s="14"/>
      <c r="T108" s="546" t="s">
        <v>63</v>
      </c>
      <c r="U108" s="547"/>
      <c r="V108" s="548"/>
      <c r="W108" s="542" t="str">
        <f>IF(OR($W$568&gt;0,$W$572&gt;0),"Y","")</f>
        <v/>
      </c>
      <c r="X108" s="543"/>
      <c r="Y108" s="14"/>
      <c r="Z108" s="546" t="s">
        <v>64</v>
      </c>
      <c r="AA108" s="547"/>
      <c r="AB108" s="548"/>
      <c r="AC108" s="542"/>
      <c r="AD108" s="543"/>
      <c r="AE108" s="167"/>
      <c r="AF108" s="21"/>
    </row>
    <row r="109" spans="1:36" ht="14.5" customHeight="1" thickBot="1">
      <c r="A109" s="21"/>
      <c r="B109" s="588"/>
      <c r="C109" s="547"/>
      <c r="D109" s="547"/>
      <c r="E109" s="544"/>
      <c r="F109" s="545"/>
      <c r="G109" s="16"/>
      <c r="H109" s="546"/>
      <c r="I109" s="547"/>
      <c r="J109" s="548"/>
      <c r="K109" s="544"/>
      <c r="L109" s="545"/>
      <c r="M109" s="56"/>
      <c r="N109" s="546"/>
      <c r="O109" s="547"/>
      <c r="P109" s="548"/>
      <c r="Q109" s="544"/>
      <c r="R109" s="545"/>
      <c r="S109" s="14"/>
      <c r="T109" s="546"/>
      <c r="U109" s="547"/>
      <c r="V109" s="548"/>
      <c r="W109" s="544"/>
      <c r="X109" s="545"/>
      <c r="Y109" s="14"/>
      <c r="Z109" s="546"/>
      <c r="AA109" s="547"/>
      <c r="AB109" s="548"/>
      <c r="AC109" s="544"/>
      <c r="AD109" s="545"/>
      <c r="AE109" s="167"/>
      <c r="AF109" s="21"/>
    </row>
    <row r="110" spans="1:36" ht="7" customHeight="1">
      <c r="A110" s="21"/>
      <c r="B110" s="166"/>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167"/>
      <c r="AF110" s="21"/>
    </row>
    <row r="111" spans="1:36" ht="150" customHeight="1">
      <c r="A111" s="21"/>
      <c r="B111" s="588" t="s">
        <v>65</v>
      </c>
      <c r="C111" s="547"/>
      <c r="D111" s="547"/>
      <c r="E111" s="589"/>
      <c r="F111" s="590"/>
      <c r="G111" s="590"/>
      <c r="H111" s="590"/>
      <c r="I111" s="590"/>
      <c r="J111" s="590"/>
      <c r="K111" s="590"/>
      <c r="L111" s="590"/>
      <c r="M111" s="590"/>
      <c r="N111" s="590"/>
      <c r="O111" s="590"/>
      <c r="P111" s="590"/>
      <c r="Q111" s="590"/>
      <c r="R111" s="590"/>
      <c r="S111" s="590"/>
      <c r="T111" s="590"/>
      <c r="U111" s="590"/>
      <c r="V111" s="590"/>
      <c r="W111" s="590"/>
      <c r="X111" s="590"/>
      <c r="Y111" s="590"/>
      <c r="Z111" s="590"/>
      <c r="AA111" s="590"/>
      <c r="AB111" s="590"/>
      <c r="AC111" s="590"/>
      <c r="AD111" s="591"/>
      <c r="AE111" s="168"/>
      <c r="AF111" s="21"/>
    </row>
    <row r="112" spans="1:36" ht="7" customHeight="1">
      <c r="A112" s="21"/>
      <c r="B112" s="166"/>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167"/>
      <c r="AF112" s="21"/>
    </row>
    <row r="113" spans="1:36" ht="14.5" customHeight="1">
      <c r="A113" s="21"/>
      <c r="B113" s="166"/>
      <c r="C113" s="21"/>
      <c r="D113" s="21"/>
      <c r="E113" s="598" t="s">
        <v>66</v>
      </c>
      <c r="F113" s="598"/>
      <c r="G113" s="598"/>
      <c r="H113" s="598"/>
      <c r="I113" s="21"/>
      <c r="J113" s="579" t="s">
        <v>50</v>
      </c>
      <c r="K113" s="580"/>
      <c r="L113" s="580"/>
      <c r="M113" s="583"/>
      <c r="N113" s="583"/>
      <c r="O113" s="583"/>
      <c r="P113" s="583"/>
      <c r="Q113" s="583"/>
      <c r="R113" s="584" t="s">
        <v>67</v>
      </c>
      <c r="S113" s="585"/>
      <c r="T113" s="585"/>
      <c r="U113" s="585"/>
      <c r="V113" s="585"/>
      <c r="W113" s="666"/>
      <c r="X113" s="666"/>
      <c r="Y113" s="666"/>
      <c r="Z113" s="666"/>
      <c r="AA113" s="666"/>
      <c r="AB113" s="667"/>
      <c r="AC113" s="14"/>
      <c r="AD113" s="14"/>
      <c r="AE113" s="167"/>
      <c r="AF113" s="21"/>
    </row>
    <row r="114" spans="1:36" ht="14.5" customHeight="1">
      <c r="A114" s="21"/>
      <c r="B114" s="166"/>
      <c r="C114" s="21"/>
      <c r="D114" s="21"/>
      <c r="E114" s="598"/>
      <c r="F114" s="598"/>
      <c r="G114" s="598"/>
      <c r="H114" s="598"/>
      <c r="I114" s="21"/>
      <c r="J114" s="581"/>
      <c r="K114" s="582"/>
      <c r="L114" s="582"/>
      <c r="M114" s="567"/>
      <c r="N114" s="567"/>
      <c r="O114" s="567"/>
      <c r="P114" s="567"/>
      <c r="Q114" s="567"/>
      <c r="R114" s="586"/>
      <c r="S114" s="587"/>
      <c r="T114" s="587"/>
      <c r="U114" s="587"/>
      <c r="V114" s="587"/>
      <c r="W114" s="668"/>
      <c r="X114" s="668"/>
      <c r="Y114" s="668"/>
      <c r="Z114" s="668"/>
      <c r="AA114" s="668"/>
      <c r="AB114" s="669"/>
      <c r="AC114" s="14"/>
      <c r="AD114" s="14"/>
      <c r="AE114" s="167"/>
      <c r="AF114" s="21"/>
    </row>
    <row r="115" spans="1:36" ht="14.5" customHeight="1" thickBot="1">
      <c r="A115" s="21"/>
      <c r="B115" s="169"/>
      <c r="C115" s="170"/>
      <c r="D115" s="170"/>
      <c r="E115" s="171"/>
      <c r="F115" s="171"/>
      <c r="G115" s="171"/>
      <c r="H115" s="171"/>
      <c r="I115" s="170"/>
      <c r="J115" s="172"/>
      <c r="K115" s="172"/>
      <c r="L115" s="172"/>
      <c r="M115" s="173"/>
      <c r="N115" s="173"/>
      <c r="O115" s="173"/>
      <c r="P115" s="173"/>
      <c r="Q115" s="173"/>
      <c r="R115" s="174"/>
      <c r="S115" s="174"/>
      <c r="T115" s="174"/>
      <c r="U115" s="174"/>
      <c r="V115" s="174"/>
      <c r="W115" s="175"/>
      <c r="X115" s="175"/>
      <c r="Y115" s="176"/>
      <c r="Z115" s="175"/>
      <c r="AA115" s="175"/>
      <c r="AB115" s="175"/>
      <c r="AC115" s="175"/>
      <c r="AD115" s="175"/>
      <c r="AE115" s="177"/>
      <c r="AF115" s="21"/>
    </row>
    <row r="116" spans="1:36" ht="7.5" customHeight="1" thickBo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6" ht="25" customHeight="1" thickBot="1">
      <c r="A117" s="21"/>
      <c r="B117" s="369" t="s">
        <v>68</v>
      </c>
      <c r="C117" s="370"/>
      <c r="D117" s="370"/>
      <c r="E117" s="370"/>
      <c r="F117" s="370"/>
      <c r="G117" s="370"/>
      <c r="H117" s="370"/>
      <c r="I117" s="370"/>
      <c r="J117" s="370"/>
      <c r="K117" s="370"/>
      <c r="L117" s="370"/>
      <c r="M117" s="370"/>
      <c r="N117" s="370"/>
      <c r="O117" s="370"/>
      <c r="P117" s="370"/>
      <c r="Q117" s="370"/>
      <c r="R117" s="370"/>
      <c r="S117" s="370"/>
      <c r="T117" s="370"/>
      <c r="U117" s="370"/>
      <c r="V117" s="370"/>
      <c r="W117" s="370"/>
      <c r="X117" s="370"/>
      <c r="Y117" s="370"/>
      <c r="Z117" s="370"/>
      <c r="AA117" s="370"/>
      <c r="AB117" s="370"/>
      <c r="AC117" s="370"/>
      <c r="AD117" s="370"/>
      <c r="AE117" s="371"/>
      <c r="AF117" s="21"/>
    </row>
    <row r="118" spans="1:36" ht="10"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6" ht="18" customHeight="1">
      <c r="A119" s="57"/>
      <c r="B119" s="549" t="s">
        <v>69</v>
      </c>
      <c r="C119" s="549"/>
      <c r="D119" s="549"/>
      <c r="E119" s="549"/>
      <c r="F119" s="549"/>
      <c r="G119" s="549"/>
      <c r="H119" s="549"/>
      <c r="I119" s="549"/>
      <c r="J119" s="549"/>
      <c r="K119" s="549"/>
      <c r="L119" s="549"/>
      <c r="M119" s="549"/>
      <c r="N119" s="549"/>
      <c r="O119" s="549"/>
      <c r="P119" s="549"/>
      <c r="Q119" s="549"/>
      <c r="R119" s="549"/>
      <c r="S119" s="549"/>
      <c r="T119" s="549"/>
      <c r="U119" s="549"/>
      <c r="V119" s="549"/>
      <c r="W119" s="549"/>
      <c r="X119" s="549"/>
      <c r="Y119" s="549"/>
      <c r="Z119" s="549"/>
      <c r="AA119" s="549"/>
      <c r="AB119" s="549"/>
      <c r="AC119" s="549"/>
      <c r="AD119" s="549"/>
      <c r="AE119" s="549"/>
      <c r="AF119" s="21"/>
    </row>
    <row r="120" spans="1:36" ht="10" customHeight="1" thickBo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6" ht="30" customHeight="1">
      <c r="A121" s="21"/>
      <c r="B121" s="604" t="s">
        <v>70</v>
      </c>
      <c r="C121" s="605"/>
      <c r="D121" s="605"/>
      <c r="E121" s="605"/>
      <c r="F121" s="605"/>
      <c r="G121" s="606"/>
      <c r="H121" s="604" t="s">
        <v>71</v>
      </c>
      <c r="I121" s="605"/>
      <c r="J121" s="605"/>
      <c r="K121" s="605"/>
      <c r="L121" s="605"/>
      <c r="M121" s="606"/>
      <c r="N121" s="604" t="s">
        <v>72</v>
      </c>
      <c r="O121" s="605"/>
      <c r="P121" s="605"/>
      <c r="Q121" s="605"/>
      <c r="R121" s="605"/>
      <c r="S121" s="606"/>
      <c r="T121" s="604" t="s">
        <v>73</v>
      </c>
      <c r="U121" s="605"/>
      <c r="V121" s="605"/>
      <c r="W121" s="605"/>
      <c r="X121" s="605"/>
      <c r="Y121" s="606"/>
      <c r="Z121" s="604" t="s">
        <v>74</v>
      </c>
      <c r="AA121" s="605"/>
      <c r="AB121" s="605"/>
      <c r="AC121" s="605"/>
      <c r="AD121" s="605"/>
      <c r="AE121" s="606"/>
      <c r="AF121" s="21"/>
      <c r="AJ121" s="116" t="b">
        <f>OR(ISERROR(B123),ISERROR(E123),ISERROR(H123),ISERROR(K123),ISERROR(N123),ISERROR(T123),ISERROR(W123),ISERROR(Z123),ISERROR(AC123),ISERROR(Q123),ISERROR(E126),ISERROR(H126),ISERROR(K126),ISERROR(N126),ISERROR(Q126),ISERROR(W126))</f>
        <v>0</v>
      </c>
    </row>
    <row r="122" spans="1:36" ht="20.149999999999999" customHeight="1">
      <c r="A122" s="21"/>
      <c r="B122" s="607" t="s">
        <v>75</v>
      </c>
      <c r="C122" s="608"/>
      <c r="D122" s="608"/>
      <c r="E122" s="608" t="s">
        <v>76</v>
      </c>
      <c r="F122" s="608"/>
      <c r="G122" s="609"/>
      <c r="H122" s="607" t="s">
        <v>75</v>
      </c>
      <c r="I122" s="608"/>
      <c r="J122" s="608"/>
      <c r="K122" s="608" t="s">
        <v>76</v>
      </c>
      <c r="L122" s="608"/>
      <c r="M122" s="609"/>
      <c r="N122" s="607" t="s">
        <v>75</v>
      </c>
      <c r="O122" s="608"/>
      <c r="P122" s="608"/>
      <c r="Q122" s="608" t="s">
        <v>76</v>
      </c>
      <c r="R122" s="608"/>
      <c r="S122" s="609"/>
      <c r="T122" s="607" t="s">
        <v>75</v>
      </c>
      <c r="U122" s="608"/>
      <c r="V122" s="608"/>
      <c r="W122" s="608" t="s">
        <v>76</v>
      </c>
      <c r="X122" s="608"/>
      <c r="Y122" s="609"/>
      <c r="Z122" s="607" t="s">
        <v>75</v>
      </c>
      <c r="AA122" s="608"/>
      <c r="AB122" s="608"/>
      <c r="AC122" s="608" t="s">
        <v>76</v>
      </c>
      <c r="AD122" s="608"/>
      <c r="AE122" s="609"/>
      <c r="AF122" s="21"/>
    </row>
    <row r="123" spans="1:36" ht="20.149999999999999" customHeight="1" thickBot="1">
      <c r="A123" s="21"/>
      <c r="B123" s="592">
        <f>SUM(Z242:AB282,Z293:AB303,Z314:AB402)</f>
        <v>0</v>
      </c>
      <c r="C123" s="593"/>
      <c r="D123" s="593"/>
      <c r="E123" s="593">
        <f>SUM(AC242:AE282,AC293:AE303,AC314:AE402)</f>
        <v>0</v>
      </c>
      <c r="F123" s="593"/>
      <c r="G123" s="610"/>
      <c r="H123" s="592">
        <f>SUM(Z427:AB459,Z488:AB492,Z543:AB551)</f>
        <v>0</v>
      </c>
      <c r="I123" s="593"/>
      <c r="J123" s="593"/>
      <c r="K123" s="611">
        <f>SUM(AC427:AE459,AC488:AE492,AC543:AE551)</f>
        <v>0</v>
      </c>
      <c r="L123" s="611"/>
      <c r="M123" s="612"/>
      <c r="N123" s="592">
        <f>SUM(Z568,Z572,Z583)</f>
        <v>0</v>
      </c>
      <c r="O123" s="593"/>
      <c r="P123" s="593"/>
      <c r="Q123" s="611">
        <f>SUM(AC568,AC572,AC583)</f>
        <v>0</v>
      </c>
      <c r="R123" s="611"/>
      <c r="S123" s="612"/>
      <c r="T123" s="592">
        <f>SUM(Z605:AB642)</f>
        <v>0</v>
      </c>
      <c r="U123" s="593"/>
      <c r="V123" s="593"/>
      <c r="W123" s="611">
        <f>SUM(Z605:AB642)</f>
        <v>0</v>
      </c>
      <c r="X123" s="611"/>
      <c r="Y123" s="612"/>
      <c r="Z123" s="592">
        <f>SUM(Z656:AB664)</f>
        <v>0</v>
      </c>
      <c r="AA123" s="593"/>
      <c r="AB123" s="593"/>
      <c r="AC123" s="611">
        <f>SUM(AC656:AE664)</f>
        <v>0</v>
      </c>
      <c r="AD123" s="611"/>
      <c r="AE123" s="612"/>
      <c r="AF123" s="21"/>
    </row>
    <row r="124" spans="1:36" ht="30" customHeight="1">
      <c r="A124" s="21"/>
      <c r="B124" s="21"/>
      <c r="C124" s="21"/>
      <c r="D124" s="21"/>
      <c r="E124" s="604" t="s">
        <v>77</v>
      </c>
      <c r="F124" s="605"/>
      <c r="G124" s="605"/>
      <c r="H124" s="605"/>
      <c r="I124" s="605"/>
      <c r="J124" s="606"/>
      <c r="K124" s="604" t="s">
        <v>78</v>
      </c>
      <c r="L124" s="605"/>
      <c r="M124" s="605"/>
      <c r="N124" s="605"/>
      <c r="O124" s="605"/>
      <c r="P124" s="606"/>
      <c r="Q124" s="604" t="s">
        <v>79</v>
      </c>
      <c r="R124" s="605"/>
      <c r="S124" s="605"/>
      <c r="T124" s="605"/>
      <c r="U124" s="605"/>
      <c r="V124" s="606"/>
      <c r="W124" s="604" t="s">
        <v>80</v>
      </c>
      <c r="X124" s="605"/>
      <c r="Y124" s="605"/>
      <c r="Z124" s="605"/>
      <c r="AA124" s="605"/>
      <c r="AB124" s="606"/>
      <c r="AC124" s="73"/>
      <c r="AD124" s="73"/>
      <c r="AE124" s="21"/>
      <c r="AF124" s="21"/>
    </row>
    <row r="125" spans="1:36" ht="20.149999999999999" customHeight="1">
      <c r="A125" s="21"/>
      <c r="B125" s="21"/>
      <c r="C125" s="21"/>
      <c r="D125" s="21"/>
      <c r="E125" s="607" t="s">
        <v>75</v>
      </c>
      <c r="F125" s="608"/>
      <c r="G125" s="608"/>
      <c r="H125" s="608" t="s">
        <v>76</v>
      </c>
      <c r="I125" s="608"/>
      <c r="J125" s="609"/>
      <c r="K125" s="607" t="s">
        <v>75</v>
      </c>
      <c r="L125" s="608"/>
      <c r="M125" s="608"/>
      <c r="N125" s="608" t="s">
        <v>76</v>
      </c>
      <c r="O125" s="608"/>
      <c r="P125" s="609"/>
      <c r="Q125" s="661" t="s">
        <v>81</v>
      </c>
      <c r="R125" s="577"/>
      <c r="S125" s="577"/>
      <c r="T125" s="577"/>
      <c r="U125" s="577"/>
      <c r="V125" s="662"/>
      <c r="W125" s="661" t="s">
        <v>81</v>
      </c>
      <c r="X125" s="577"/>
      <c r="Y125" s="577"/>
      <c r="Z125" s="577"/>
      <c r="AA125" s="577"/>
      <c r="AB125" s="662"/>
      <c r="AC125" s="183"/>
      <c r="AD125" s="183"/>
      <c r="AE125" s="21"/>
      <c r="AF125" s="21"/>
    </row>
    <row r="126" spans="1:36" ht="20.149999999999999" customHeight="1" thickBot="1">
      <c r="A126" s="21"/>
      <c r="B126" s="664"/>
      <c r="C126" s="664"/>
      <c r="D126" s="664"/>
      <c r="E126" s="663">
        <f>SUM(Z677:AB694)</f>
        <v>0</v>
      </c>
      <c r="F126" s="611"/>
      <c r="G126" s="611"/>
      <c r="H126" s="593">
        <f>SUM(AC677:AE694)</f>
        <v>0</v>
      </c>
      <c r="I126" s="593"/>
      <c r="J126" s="610"/>
      <c r="K126" s="663">
        <f>SUM(Z712,Z716,Z734,Z738)</f>
        <v>0</v>
      </c>
      <c r="L126" s="611"/>
      <c r="M126" s="611"/>
      <c r="N126" s="593">
        <f>SUM(AC712,AC716,AC734,AC738)</f>
        <v>0</v>
      </c>
      <c r="O126" s="593"/>
      <c r="P126" s="610"/>
      <c r="Q126" s="663">
        <f>SUM(Z755:AC776,Z786:AC815,AA829)</f>
        <v>0</v>
      </c>
      <c r="R126" s="611"/>
      <c r="S126" s="611"/>
      <c r="T126" s="611"/>
      <c r="U126" s="611"/>
      <c r="V126" s="612"/>
      <c r="W126" s="663">
        <f>SUM(AC890:AE909,AC923:AE954,AC968:AE993,AC1007:AE1059,AC1076:AE1131,AC1148:AE1203,AC1217:AE1239,AC1253:AE1281,AC1295:AE1306,AC1330:AE1358,AC1370:AE1388)</f>
        <v>0</v>
      </c>
      <c r="X126" s="611"/>
      <c r="Y126" s="611"/>
      <c r="Z126" s="611"/>
      <c r="AA126" s="611"/>
      <c r="AB126" s="612"/>
      <c r="AC126" s="182"/>
      <c r="AD126" s="182"/>
      <c r="AE126" s="182"/>
      <c r="AF126" s="21"/>
    </row>
    <row r="127" spans="1:36" ht="5.15" customHeight="1" thickBo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6" ht="30" customHeight="1" thickBot="1">
      <c r="A128" s="21"/>
      <c r="B128" s="659" t="s">
        <v>82</v>
      </c>
      <c r="C128" s="660"/>
      <c r="D128" s="660"/>
      <c r="E128" s="660"/>
      <c r="F128" s="660"/>
      <c r="G128" s="660"/>
      <c r="H128" s="657" t="str">
        <f>IF(AL153=TRUE,"Incomplete","Complete")</f>
        <v>Incomplete</v>
      </c>
      <c r="I128" s="657"/>
      <c r="J128" s="658"/>
      <c r="K128" s="21"/>
      <c r="L128" s="21"/>
      <c r="M128" s="659" t="s">
        <v>83</v>
      </c>
      <c r="N128" s="660"/>
      <c r="O128" s="660"/>
      <c r="P128" s="660"/>
      <c r="Q128" s="660"/>
      <c r="R128" s="657" t="str">
        <f>IF(AL174=TRUE,"Incomplete","Complete")</f>
        <v>Incomplete</v>
      </c>
      <c r="S128" s="657"/>
      <c r="T128" s="658"/>
      <c r="U128" s="21"/>
      <c r="V128" s="21"/>
      <c r="W128" s="659" t="s">
        <v>21</v>
      </c>
      <c r="X128" s="660"/>
      <c r="Y128" s="660"/>
      <c r="Z128" s="660"/>
      <c r="AA128" s="660"/>
      <c r="AB128" s="657" t="str">
        <f>AN1506</f>
        <v>Not Needed</v>
      </c>
      <c r="AC128" s="657"/>
      <c r="AD128" s="657"/>
      <c r="AE128" s="658"/>
      <c r="AF128" s="21"/>
    </row>
    <row r="129" spans="1:32" ht="10"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ht="20.149999999999999" customHeight="1">
      <c r="A130" s="350">
        <f>A52+1</f>
        <v>2</v>
      </c>
      <c r="B130" s="350"/>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
      <c r="AF130" s="7"/>
    </row>
    <row r="131" spans="1:32" ht="7.5" customHeight="1" thickBo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ht="25" customHeight="1" thickBot="1">
      <c r="A132" s="21"/>
      <c r="B132" s="369" t="s">
        <v>84</v>
      </c>
      <c r="C132" s="370"/>
      <c r="D132" s="370"/>
      <c r="E132" s="370"/>
      <c r="F132" s="370"/>
      <c r="G132" s="370"/>
      <c r="H132" s="370"/>
      <c r="I132" s="370"/>
      <c r="J132" s="370"/>
      <c r="K132" s="370"/>
      <c r="L132" s="370"/>
      <c r="M132" s="370"/>
      <c r="N132" s="370"/>
      <c r="O132" s="370"/>
      <c r="P132" s="370"/>
      <c r="Q132" s="370"/>
      <c r="R132" s="370"/>
      <c r="S132" s="370"/>
      <c r="T132" s="370"/>
      <c r="U132" s="370"/>
      <c r="V132" s="370"/>
      <c r="W132" s="370"/>
      <c r="X132" s="370"/>
      <c r="Y132" s="370"/>
      <c r="Z132" s="370"/>
      <c r="AA132" s="370"/>
      <c r="AB132" s="370"/>
      <c r="AC132" s="370"/>
      <c r="AD132" s="370"/>
      <c r="AE132" s="371"/>
      <c r="AF132" s="21"/>
    </row>
    <row r="133" spans="1:32" ht="7"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ht="50.15" customHeight="1">
      <c r="A134" s="57"/>
      <c r="B134" s="539" t="s">
        <v>85</v>
      </c>
      <c r="C134" s="539"/>
      <c r="D134" s="539"/>
      <c r="E134" s="539"/>
      <c r="F134" s="539"/>
      <c r="G134" s="539"/>
      <c r="H134" s="539"/>
      <c r="I134" s="539"/>
      <c r="J134" s="539"/>
      <c r="K134" s="539"/>
      <c r="L134" s="539"/>
      <c r="M134" s="539"/>
      <c r="N134" s="539"/>
      <c r="O134" s="539"/>
      <c r="P134" s="539"/>
      <c r="Q134" s="539"/>
      <c r="R134" s="539"/>
      <c r="S134" s="539"/>
      <c r="T134" s="539"/>
      <c r="U134" s="539"/>
      <c r="V134" s="539"/>
      <c r="W134" s="539"/>
      <c r="X134" s="539"/>
      <c r="Y134" s="539"/>
      <c r="Z134" s="539"/>
      <c r="AA134" s="539"/>
      <c r="AB134" s="539"/>
      <c r="AC134" s="539"/>
      <c r="AD134" s="539"/>
      <c r="AE134" s="539"/>
      <c r="AF134" s="21"/>
    </row>
    <row r="135" spans="1:32" ht="5.15" customHeight="1" thickBo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ht="18" customHeight="1" thickBot="1">
      <c r="A136" s="57"/>
      <c r="B136" s="9"/>
      <c r="C136" s="21"/>
      <c r="D136" s="17"/>
      <c r="E136" s="326" t="s">
        <v>86</v>
      </c>
      <c r="F136" s="326"/>
      <c r="G136" s="326"/>
      <c r="H136" s="326"/>
      <c r="I136" s="326"/>
      <c r="J136" s="326"/>
      <c r="K136" s="326"/>
      <c r="L136" s="326"/>
      <c r="M136" s="326"/>
      <c r="N136" s="326"/>
      <c r="O136" s="326"/>
      <c r="P136" s="326"/>
      <c r="Q136" s="326"/>
      <c r="R136" s="326"/>
      <c r="S136" s="326"/>
      <c r="T136" s="326"/>
      <c r="U136" s="326"/>
      <c r="V136" s="326"/>
      <c r="W136" s="326"/>
      <c r="X136" s="595"/>
      <c r="Y136" s="164" t="b">
        <v>0</v>
      </c>
      <c r="Z136" s="17"/>
      <c r="AA136" s="17"/>
      <c r="AB136" s="17"/>
      <c r="AC136" s="17"/>
      <c r="AD136" s="17"/>
      <c r="AE136" s="17"/>
      <c r="AF136" s="21"/>
    </row>
    <row r="137" spans="1:32" ht="70" customHeight="1">
      <c r="A137" s="57"/>
      <c r="B137" s="596" t="s">
        <v>87</v>
      </c>
      <c r="C137" s="539"/>
      <c r="D137" s="539"/>
      <c r="E137" s="539"/>
      <c r="F137" s="539"/>
      <c r="G137" s="539"/>
      <c r="H137" s="539"/>
      <c r="I137" s="539"/>
      <c r="J137" s="539"/>
      <c r="K137" s="539"/>
      <c r="L137" s="539"/>
      <c r="M137" s="539"/>
      <c r="N137" s="539"/>
      <c r="O137" s="539"/>
      <c r="P137" s="539"/>
      <c r="Q137" s="539"/>
      <c r="R137" s="539"/>
      <c r="S137" s="539"/>
      <c r="T137" s="539"/>
      <c r="U137" s="539"/>
      <c r="V137" s="539"/>
      <c r="W137" s="539"/>
      <c r="X137" s="539"/>
      <c r="Y137" s="539"/>
      <c r="Z137" s="539"/>
      <c r="AA137" s="539"/>
      <c r="AB137" s="539"/>
      <c r="AC137" s="539"/>
      <c r="AD137" s="539"/>
      <c r="AE137" s="539"/>
      <c r="AF137" s="21"/>
    </row>
    <row r="138" spans="1:32">
      <c r="A138" s="21"/>
      <c r="B138" s="21"/>
      <c r="C138" s="21"/>
      <c r="D138" s="21"/>
      <c r="E138" s="21"/>
      <c r="F138" s="21"/>
      <c r="G138" s="21"/>
      <c r="H138" s="597" t="s">
        <v>88</v>
      </c>
      <c r="I138" s="597"/>
      <c r="J138" s="597"/>
      <c r="K138" s="597"/>
      <c r="L138" s="597"/>
      <c r="M138" s="597"/>
      <c r="N138" s="597"/>
      <c r="O138" s="597"/>
      <c r="P138" s="597"/>
      <c r="Q138" s="597"/>
      <c r="R138" s="597"/>
      <c r="S138" s="597"/>
      <c r="T138" s="597"/>
      <c r="U138" s="597"/>
      <c r="V138" s="597"/>
      <c r="W138" s="597"/>
      <c r="X138" s="597"/>
      <c r="Y138" s="597"/>
      <c r="Z138" s="21"/>
      <c r="AA138" s="21"/>
      <c r="AB138" s="21"/>
      <c r="AC138" s="21"/>
      <c r="AD138" s="21"/>
      <c r="AE138" s="21"/>
      <c r="AF138" s="21"/>
    </row>
    <row r="139" spans="1:32" ht="10" customHeight="1" thickBo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ht="25" customHeight="1" thickBot="1">
      <c r="A140" s="21"/>
      <c r="B140" s="369" t="s">
        <v>89</v>
      </c>
      <c r="C140" s="370"/>
      <c r="D140" s="370"/>
      <c r="E140" s="370"/>
      <c r="F140" s="370"/>
      <c r="G140" s="370"/>
      <c r="H140" s="370"/>
      <c r="I140" s="370"/>
      <c r="J140" s="370"/>
      <c r="K140" s="370"/>
      <c r="L140" s="370"/>
      <c r="M140" s="370"/>
      <c r="N140" s="370"/>
      <c r="O140" s="370"/>
      <c r="P140" s="370"/>
      <c r="Q140" s="370"/>
      <c r="R140" s="370"/>
      <c r="S140" s="370"/>
      <c r="T140" s="370"/>
      <c r="U140" s="370"/>
      <c r="V140" s="370"/>
      <c r="W140" s="370"/>
      <c r="X140" s="370"/>
      <c r="Y140" s="370"/>
      <c r="Z140" s="370"/>
      <c r="AA140" s="370"/>
      <c r="AB140" s="370"/>
      <c r="AC140" s="370"/>
      <c r="AD140" s="370"/>
      <c r="AE140" s="371"/>
      <c r="AF140" s="21"/>
    </row>
    <row r="141" spans="1:32" ht="7"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ht="35.15" customHeight="1">
      <c r="A142" s="57"/>
      <c r="B142" s="539" t="s">
        <v>90</v>
      </c>
      <c r="C142" s="539"/>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21"/>
    </row>
    <row r="143" spans="1:32" ht="70" customHeight="1">
      <c r="A143" s="21"/>
      <c r="B143" s="21"/>
      <c r="C143" s="601"/>
      <c r="D143" s="602"/>
      <c r="E143" s="602"/>
      <c r="F143" s="602"/>
      <c r="G143" s="602"/>
      <c r="H143" s="602"/>
      <c r="I143" s="602"/>
      <c r="J143" s="602"/>
      <c r="K143" s="602"/>
      <c r="L143" s="602"/>
      <c r="M143" s="602"/>
      <c r="N143" s="602"/>
      <c r="O143" s="602"/>
      <c r="P143" s="602"/>
      <c r="Q143" s="602"/>
      <c r="R143" s="602"/>
      <c r="S143" s="602"/>
      <c r="T143" s="602"/>
      <c r="U143" s="602"/>
      <c r="V143" s="602"/>
      <c r="W143" s="602"/>
      <c r="X143" s="602"/>
      <c r="Y143" s="602"/>
      <c r="Z143" s="602"/>
      <c r="AA143" s="602"/>
      <c r="AB143" s="602"/>
      <c r="AC143" s="602"/>
      <c r="AD143" s="603"/>
      <c r="AE143" s="17"/>
      <c r="AF143" s="21"/>
    </row>
    <row r="144" spans="1:32" ht="7"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8" ht="20.149999999999999" customHeight="1">
      <c r="A145" s="57"/>
      <c r="B145" s="17"/>
      <c r="C145" s="17"/>
      <c r="D145" s="17"/>
      <c r="E145" s="17"/>
      <c r="F145" s="599" t="s">
        <v>91</v>
      </c>
      <c r="G145" s="599"/>
      <c r="H145" s="599"/>
      <c r="I145" s="599"/>
      <c r="J145" s="599"/>
      <c r="K145" s="599"/>
      <c r="L145" s="599"/>
      <c r="M145" s="599"/>
      <c r="N145" s="599"/>
      <c r="O145" s="599"/>
      <c r="P145" s="599"/>
      <c r="Q145" s="600" t="s">
        <v>92</v>
      </c>
      <c r="R145" s="600"/>
      <c r="S145" s="600"/>
      <c r="T145" s="600"/>
      <c r="U145" s="600"/>
      <c r="V145" s="600"/>
      <c r="W145" s="600"/>
      <c r="X145" s="600"/>
      <c r="Y145" s="600"/>
      <c r="Z145" s="18"/>
      <c r="AA145" s="19"/>
      <c r="AB145" s="19"/>
      <c r="AC145" s="19"/>
      <c r="AD145" s="19"/>
      <c r="AE145" s="19"/>
      <c r="AF145" s="21"/>
    </row>
    <row r="146" spans="1:38" ht="7" customHeight="1" thickBo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8" ht="25" customHeight="1" thickBot="1">
      <c r="A147" s="21"/>
      <c r="B147" s="369" t="s">
        <v>82</v>
      </c>
      <c r="C147" s="370"/>
      <c r="D147" s="370"/>
      <c r="E147" s="370"/>
      <c r="F147" s="370"/>
      <c r="G147" s="370"/>
      <c r="H147" s="370"/>
      <c r="I147" s="370"/>
      <c r="J147" s="370"/>
      <c r="K147" s="370"/>
      <c r="L147" s="370"/>
      <c r="M147" s="370"/>
      <c r="N147" s="370"/>
      <c r="O147" s="370"/>
      <c r="P147" s="370"/>
      <c r="Q147" s="370"/>
      <c r="R147" s="370"/>
      <c r="S147" s="370"/>
      <c r="T147" s="370"/>
      <c r="U147" s="370"/>
      <c r="V147" s="370"/>
      <c r="W147" s="370"/>
      <c r="X147" s="370"/>
      <c r="Y147" s="370"/>
      <c r="Z147" s="370"/>
      <c r="AA147" s="370"/>
      <c r="AB147" s="370"/>
      <c r="AC147" s="370"/>
      <c r="AD147" s="370"/>
      <c r="AE147" s="371"/>
      <c r="AF147" s="21"/>
    </row>
    <row r="148" spans="1:38" ht="10"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8" ht="20.149999999999999" customHeight="1">
      <c r="A149" s="57"/>
      <c r="B149" s="552" t="s">
        <v>93</v>
      </c>
      <c r="C149" s="552"/>
      <c r="D149" s="552"/>
      <c r="E149" s="552"/>
      <c r="F149" s="552"/>
      <c r="G149" s="552"/>
      <c r="H149" s="552"/>
      <c r="I149" s="552"/>
      <c r="J149" s="552"/>
      <c r="K149" s="552"/>
      <c r="L149" s="552"/>
      <c r="M149" s="552"/>
      <c r="N149" s="552"/>
      <c r="O149" s="552"/>
      <c r="P149" s="552"/>
      <c r="Q149" s="552"/>
      <c r="R149" s="552"/>
      <c r="S149" s="552"/>
      <c r="T149" s="552"/>
      <c r="U149" s="552"/>
      <c r="V149" s="552"/>
      <c r="W149" s="552"/>
      <c r="X149" s="552"/>
      <c r="Y149" s="552"/>
      <c r="Z149" s="552"/>
      <c r="AA149" s="552"/>
      <c r="AB149" s="552"/>
      <c r="AC149" s="552"/>
      <c r="AD149" s="552"/>
      <c r="AE149" s="552"/>
      <c r="AF149" s="21"/>
    </row>
    <row r="150" spans="1:38" ht="20.149999999999999" customHeight="1">
      <c r="A150" s="57"/>
      <c r="B150" s="553" t="s">
        <v>94</v>
      </c>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c r="AA150" s="553"/>
      <c r="AB150" s="553"/>
      <c r="AC150" s="553"/>
      <c r="AD150" s="553"/>
      <c r="AE150" s="553"/>
      <c r="AF150" s="21"/>
    </row>
    <row r="151" spans="1:38" ht="5.1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8" ht="5.15" customHeight="1" thickBot="1">
      <c r="A152" s="21"/>
      <c r="B152" s="21"/>
      <c r="C152" s="309"/>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8"/>
      <c r="AE152" s="21"/>
      <c r="AF152" s="21"/>
    </row>
    <row r="153" spans="1:38" ht="50.15" customHeight="1" thickBot="1">
      <c r="A153" s="21"/>
      <c r="B153" s="21"/>
      <c r="C153" s="20"/>
      <c r="D153" s="576" t="s">
        <v>95</v>
      </c>
      <c r="E153" s="576"/>
      <c r="F153" s="576"/>
      <c r="G153" s="576"/>
      <c r="H153" s="21"/>
      <c r="I153" s="577" t="s">
        <v>96</v>
      </c>
      <c r="J153" s="577"/>
      <c r="K153" s="577"/>
      <c r="L153" s="577"/>
      <c r="M153" s="577"/>
      <c r="N153" s="577"/>
      <c r="O153" s="577"/>
      <c r="P153" s="577"/>
      <c r="Q153" s="577"/>
      <c r="R153" s="577"/>
      <c r="S153" s="577"/>
      <c r="T153" s="577"/>
      <c r="U153" s="577"/>
      <c r="V153" s="577"/>
      <c r="W153" s="577"/>
      <c r="X153" s="577"/>
      <c r="Y153" s="577"/>
      <c r="Z153" s="577"/>
      <c r="AA153" s="577"/>
      <c r="AB153" s="577"/>
      <c r="AC153" s="577"/>
      <c r="AD153" s="578"/>
      <c r="AE153" s="17"/>
      <c r="AF153" s="21"/>
      <c r="AK153" s="178" t="s">
        <v>97</v>
      </c>
      <c r="AL153" s="179" t="b">
        <f>OR(Y155=FALSE,Y161=FALSE,U163=FALSE)</f>
        <v>1</v>
      </c>
    </row>
    <row r="154" spans="1:38" ht="5.15" customHeight="1" thickBot="1">
      <c r="A154" s="21"/>
      <c r="B154" s="21"/>
      <c r="C154" s="20"/>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2"/>
      <c r="AE154" s="21"/>
      <c r="AF154" s="21"/>
    </row>
    <row r="155" spans="1:38" ht="20.149999999999999" customHeight="1" thickBot="1">
      <c r="A155" s="57"/>
      <c r="B155" s="9"/>
      <c r="C155" s="20"/>
      <c r="D155" s="17"/>
      <c r="E155" s="325" t="s">
        <v>98</v>
      </c>
      <c r="F155" s="325"/>
      <c r="G155" s="325"/>
      <c r="H155" s="325"/>
      <c r="I155" s="325"/>
      <c r="J155" s="325"/>
      <c r="K155" s="325"/>
      <c r="L155" s="325"/>
      <c r="M155" s="325"/>
      <c r="N155" s="325"/>
      <c r="O155" s="325"/>
      <c r="P155" s="325"/>
      <c r="Q155" s="325"/>
      <c r="R155" s="325"/>
      <c r="S155" s="325"/>
      <c r="T155" s="325"/>
      <c r="U155" s="325"/>
      <c r="V155" s="325"/>
      <c r="W155" s="325"/>
      <c r="X155" s="575"/>
      <c r="Y155" s="164" t="b">
        <v>0</v>
      </c>
      <c r="Z155" s="17"/>
      <c r="AA155" s="17"/>
      <c r="AB155" s="17"/>
      <c r="AC155" s="17"/>
      <c r="AD155" s="23"/>
      <c r="AE155" s="17"/>
      <c r="AF155" s="21"/>
    </row>
    <row r="156" spans="1:38" ht="5.15" customHeight="1">
      <c r="A156" s="21"/>
      <c r="B156" s="21"/>
      <c r="C156" s="24"/>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25"/>
      <c r="AE156" s="21"/>
      <c r="AF156" s="21"/>
    </row>
    <row r="157" spans="1:38" ht="5.1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8" ht="5.15" customHeight="1">
      <c r="A158" s="21"/>
      <c r="B158" s="21"/>
      <c r="C158" s="309"/>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8"/>
      <c r="AE158" s="21"/>
      <c r="AF158" s="21"/>
    </row>
    <row r="159" spans="1:38" ht="50.15" customHeight="1">
      <c r="A159" s="21"/>
      <c r="B159" s="21"/>
      <c r="C159" s="20"/>
      <c r="D159" s="576" t="s">
        <v>99</v>
      </c>
      <c r="E159" s="576"/>
      <c r="F159" s="576"/>
      <c r="G159" s="576"/>
      <c r="H159" s="21"/>
      <c r="I159" s="577" t="s">
        <v>100</v>
      </c>
      <c r="J159" s="577"/>
      <c r="K159" s="577"/>
      <c r="L159" s="577"/>
      <c r="M159" s="577"/>
      <c r="N159" s="577"/>
      <c r="O159" s="577"/>
      <c r="P159" s="577"/>
      <c r="Q159" s="577"/>
      <c r="R159" s="577"/>
      <c r="S159" s="577"/>
      <c r="T159" s="577"/>
      <c r="U159" s="577"/>
      <c r="V159" s="577"/>
      <c r="W159" s="577"/>
      <c r="X159" s="577"/>
      <c r="Y159" s="577"/>
      <c r="Z159" s="577"/>
      <c r="AA159" s="577"/>
      <c r="AB159" s="577"/>
      <c r="AC159" s="577"/>
      <c r="AD159" s="578"/>
      <c r="AE159" s="17"/>
      <c r="AF159" s="21"/>
    </row>
    <row r="160" spans="1:38" ht="5.15" customHeight="1" thickBot="1">
      <c r="A160" s="21"/>
      <c r="B160" s="21"/>
      <c r="C160" s="20"/>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2"/>
      <c r="AE160" s="21"/>
      <c r="AF160" s="21"/>
    </row>
    <row r="161" spans="1:58" ht="20.149999999999999" customHeight="1" thickBot="1">
      <c r="A161" s="57"/>
      <c r="B161" s="9"/>
      <c r="C161" s="20"/>
      <c r="D161" s="17"/>
      <c r="E161" s="325" t="s">
        <v>101</v>
      </c>
      <c r="F161" s="325"/>
      <c r="G161" s="325"/>
      <c r="H161" s="325"/>
      <c r="I161" s="325"/>
      <c r="J161" s="325"/>
      <c r="K161" s="325"/>
      <c r="L161" s="325"/>
      <c r="M161" s="325"/>
      <c r="N161" s="325"/>
      <c r="O161" s="325"/>
      <c r="P161" s="325"/>
      <c r="Q161" s="325"/>
      <c r="R161" s="325"/>
      <c r="S161" s="325"/>
      <c r="T161" s="325"/>
      <c r="U161" s="325"/>
      <c r="V161" s="325"/>
      <c r="W161" s="325"/>
      <c r="X161" s="575"/>
      <c r="Y161" s="164" t="b">
        <v>0</v>
      </c>
      <c r="Z161" s="17"/>
      <c r="AA161" s="17"/>
      <c r="AB161" s="17"/>
      <c r="AC161" s="17"/>
      <c r="AD161" s="23"/>
      <c r="AE161" s="17"/>
      <c r="AF161" s="21"/>
    </row>
    <row r="162" spans="1:58" ht="7" customHeight="1" thickBot="1">
      <c r="A162" s="21"/>
      <c r="B162" s="21"/>
      <c r="C162" s="20"/>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2"/>
      <c r="AE162" s="21"/>
      <c r="AF162" s="21"/>
    </row>
    <row r="163" spans="1:58" ht="20.149999999999999" customHeight="1" thickBot="1">
      <c r="A163" s="57"/>
      <c r="B163" s="9"/>
      <c r="C163" s="20"/>
      <c r="D163" s="17"/>
      <c r="E163" s="17"/>
      <c r="F163" s="26"/>
      <c r="G163" s="26"/>
      <c r="H163" s="26"/>
      <c r="I163" s="26"/>
      <c r="J163" s="325" t="s">
        <v>102</v>
      </c>
      <c r="K163" s="325"/>
      <c r="L163" s="325"/>
      <c r="M163" s="325"/>
      <c r="N163" s="325"/>
      <c r="O163" s="325"/>
      <c r="P163" s="325"/>
      <c r="Q163" s="325"/>
      <c r="R163" s="325"/>
      <c r="S163" s="325"/>
      <c r="T163" s="325"/>
      <c r="U163" s="164" t="b">
        <v>0</v>
      </c>
      <c r="V163" s="26"/>
      <c r="W163" s="26"/>
      <c r="X163" s="26"/>
      <c r="Y163" s="26"/>
      <c r="Z163" s="17"/>
      <c r="AA163" s="17"/>
      <c r="AB163" s="17"/>
      <c r="AC163" s="17"/>
      <c r="AD163" s="23"/>
      <c r="AE163" s="17"/>
      <c r="AF163" s="21"/>
    </row>
    <row r="164" spans="1:58" ht="5.15" customHeight="1">
      <c r="A164" s="21"/>
      <c r="B164" s="21"/>
      <c r="C164" s="20"/>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2"/>
      <c r="AE164" s="21"/>
      <c r="AF164" s="21"/>
    </row>
    <row r="165" spans="1:58" ht="20.149999999999999" customHeight="1">
      <c r="A165" s="57"/>
      <c r="B165" s="9"/>
      <c r="C165" s="570" t="s">
        <v>103</v>
      </c>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2"/>
      <c r="AE165" s="17"/>
      <c r="AF165" s="21"/>
    </row>
    <row r="166" spans="1:58" ht="5.1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row>
    <row r="167" spans="1:58" ht="20.149999999999999" customHeight="1">
      <c r="A167" s="57"/>
      <c r="B167" s="9"/>
      <c r="C167" s="573" t="s">
        <v>104</v>
      </c>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27"/>
      <c r="AF167" s="21"/>
    </row>
    <row r="168" spans="1:58" ht="10" customHeight="1" thickBo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row>
    <row r="169" spans="1:58" ht="25" customHeight="1" thickBot="1">
      <c r="A169" s="21"/>
      <c r="B169" s="369" t="s">
        <v>83</v>
      </c>
      <c r="C169" s="370"/>
      <c r="D169" s="370"/>
      <c r="E169" s="370"/>
      <c r="F169" s="370"/>
      <c r="G169" s="370"/>
      <c r="H169" s="370"/>
      <c r="I169" s="370"/>
      <c r="J169" s="370"/>
      <c r="K169" s="370"/>
      <c r="L169" s="370"/>
      <c r="M169" s="370"/>
      <c r="N169" s="370"/>
      <c r="O169" s="370"/>
      <c r="P169" s="370"/>
      <c r="Q169" s="370"/>
      <c r="R169" s="370"/>
      <c r="S169" s="370"/>
      <c r="T169" s="370"/>
      <c r="U169" s="370"/>
      <c r="V169" s="370"/>
      <c r="W169" s="370"/>
      <c r="X169" s="370"/>
      <c r="Y169" s="370"/>
      <c r="Z169" s="370"/>
      <c r="AA169" s="370"/>
      <c r="AB169" s="370"/>
      <c r="AC169" s="370"/>
      <c r="AD169" s="370"/>
      <c r="AE169" s="371"/>
      <c r="AF169" s="21"/>
    </row>
    <row r="170" spans="1:58" ht="7"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row>
    <row r="171" spans="1:58" ht="35.15" customHeight="1">
      <c r="A171" s="57"/>
      <c r="B171" s="539" t="s">
        <v>105</v>
      </c>
      <c r="C171" s="539"/>
      <c r="D171" s="539"/>
      <c r="E171" s="539"/>
      <c r="F171" s="539"/>
      <c r="G171" s="539"/>
      <c r="H171" s="539"/>
      <c r="I171" s="539"/>
      <c r="J171" s="539"/>
      <c r="K171" s="539"/>
      <c r="L171" s="539"/>
      <c r="M171" s="539"/>
      <c r="N171" s="539"/>
      <c r="O171" s="539"/>
      <c r="P171" s="539"/>
      <c r="Q171" s="539"/>
      <c r="R171" s="539"/>
      <c r="S171" s="539"/>
      <c r="T171" s="539"/>
      <c r="U171" s="539"/>
      <c r="V171" s="539"/>
      <c r="W171" s="539"/>
      <c r="X171" s="539"/>
      <c r="Y171" s="539"/>
      <c r="Z171" s="539"/>
      <c r="AA171" s="539"/>
      <c r="AB171" s="539"/>
      <c r="AC171" s="539"/>
      <c r="AD171" s="539"/>
      <c r="AE171" s="539"/>
      <c r="AF171" s="21"/>
    </row>
    <row r="172" spans="1:58" s="107" customFormat="1" ht="20.149999999999999" customHeight="1">
      <c r="A172" s="10"/>
      <c r="B172" s="574" t="s">
        <v>106</v>
      </c>
      <c r="C172" s="574"/>
      <c r="D172" s="574"/>
      <c r="E172" s="574"/>
      <c r="F172" s="574"/>
      <c r="G172" s="574"/>
      <c r="H172" s="574"/>
      <c r="I172" s="574"/>
      <c r="J172" s="574"/>
      <c r="K172" s="574"/>
      <c r="L172" s="574"/>
      <c r="M172" s="574"/>
      <c r="N172" s="574"/>
      <c r="O172" s="574"/>
      <c r="P172" s="574"/>
      <c r="Q172" s="574"/>
      <c r="R172" s="574"/>
      <c r="S172" s="574"/>
      <c r="T172" s="574"/>
      <c r="U172" s="574"/>
      <c r="V172" s="574"/>
      <c r="W172" s="574"/>
      <c r="X172" s="574"/>
      <c r="Y172" s="574"/>
      <c r="Z172" s="574"/>
      <c r="AA172" s="574"/>
      <c r="AB172" s="574"/>
      <c r="AC172" s="574"/>
      <c r="AD172" s="574"/>
      <c r="AE172" s="574"/>
      <c r="AF172" s="12"/>
      <c r="AG172" s="63"/>
      <c r="AH172" s="65"/>
      <c r="AI172" s="65"/>
      <c r="AJ172" s="117"/>
      <c r="AK172" s="13"/>
      <c r="AL172" s="13"/>
      <c r="AM172" s="13"/>
      <c r="AN172" s="13"/>
      <c r="AO172" s="13"/>
      <c r="AP172" s="13"/>
      <c r="AQ172" s="204"/>
      <c r="AR172" s="204"/>
      <c r="AS172" s="204"/>
      <c r="AT172" s="204"/>
      <c r="AU172" s="204"/>
      <c r="AV172" s="204"/>
      <c r="AW172" s="204"/>
      <c r="AX172" s="204"/>
      <c r="AY172" s="204"/>
      <c r="AZ172" s="204"/>
      <c r="BA172" s="204"/>
      <c r="BB172" s="204"/>
      <c r="BC172" s="264"/>
      <c r="BD172" s="203"/>
      <c r="BE172" s="203"/>
      <c r="BF172" s="264"/>
    </row>
    <row r="173" spans="1:58" ht="7" customHeight="1" thickBo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row>
    <row r="174" spans="1:58" ht="30" customHeight="1" thickBot="1">
      <c r="A174" s="21"/>
      <c r="B174" s="50"/>
      <c r="C174" s="568" t="s">
        <v>107</v>
      </c>
      <c r="D174" s="568"/>
      <c r="E174" s="568"/>
      <c r="F174" s="568"/>
      <c r="G174" s="531"/>
      <c r="H174" s="531"/>
      <c r="I174" s="531"/>
      <c r="J174" s="531"/>
      <c r="K174" s="531"/>
      <c r="L174" s="531"/>
      <c r="M174" s="531"/>
      <c r="N174" s="531"/>
      <c r="O174" s="531"/>
      <c r="P174" s="531"/>
      <c r="Q174" s="531"/>
      <c r="R174" s="531"/>
      <c r="S174" s="531"/>
      <c r="T174" s="569" t="s">
        <v>50</v>
      </c>
      <c r="U174" s="569"/>
      <c r="V174" s="569"/>
      <c r="W174" s="564"/>
      <c r="X174" s="564"/>
      <c r="Y174" s="564"/>
      <c r="Z174" s="564"/>
      <c r="AA174" s="564"/>
      <c r="AB174" s="564"/>
      <c r="AC174" s="28"/>
      <c r="AD174" s="21"/>
      <c r="AE174" s="21"/>
      <c r="AF174" s="21"/>
      <c r="AK174" s="178" t="s">
        <v>108</v>
      </c>
      <c r="AL174" s="179" t="b">
        <f>OR(ISBLANK(G174),ISBLANK(W174))</f>
        <v>1</v>
      </c>
    </row>
    <row r="175" spans="1:58" ht="7.5" customHeight="1">
      <c r="A175" s="21"/>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7"/>
      <c r="AB175" s="57"/>
      <c r="AC175" s="50"/>
      <c r="AD175" s="50"/>
      <c r="AE175" s="21"/>
      <c r="AF175" s="21"/>
    </row>
    <row r="176" spans="1:58" ht="20.149999999999999" customHeight="1">
      <c r="A176" s="350">
        <f>A130+1</f>
        <v>3</v>
      </c>
      <c r="B176" s="350"/>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
      <c r="AF176" s="7"/>
    </row>
    <row r="177" spans="1:32" ht="7.5" customHeight="1">
      <c r="A177" s="21"/>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7"/>
      <c r="AB177" s="57"/>
      <c r="AC177" s="50"/>
      <c r="AD177" s="50"/>
      <c r="AE177" s="21"/>
      <c r="AF177" s="21"/>
    </row>
    <row r="178" spans="1:32" ht="10" customHeight="1">
      <c r="A178" s="21"/>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21"/>
    </row>
    <row r="179" spans="1:32" ht="20.149999999999999" customHeight="1">
      <c r="A179" s="21"/>
      <c r="B179" s="8"/>
      <c r="C179" s="418" t="s">
        <v>109</v>
      </c>
      <c r="D179" s="418"/>
      <c r="E179" s="418"/>
      <c r="F179" s="418"/>
      <c r="G179" s="418"/>
      <c r="H179" s="418"/>
      <c r="I179" s="418"/>
      <c r="J179" s="418"/>
      <c r="K179" s="418"/>
      <c r="L179" s="418"/>
      <c r="M179" s="418"/>
      <c r="N179" s="418"/>
      <c r="O179" s="418"/>
      <c r="P179" s="418"/>
      <c r="Q179" s="418"/>
      <c r="R179" s="418"/>
      <c r="S179" s="418"/>
      <c r="T179" s="418"/>
      <c r="U179" s="418"/>
      <c r="V179" s="418"/>
      <c r="W179" s="418"/>
      <c r="X179" s="418"/>
      <c r="Y179" s="418"/>
      <c r="Z179" s="418"/>
      <c r="AA179" s="418"/>
      <c r="AB179" s="418"/>
      <c r="AC179" s="418"/>
      <c r="AD179" s="418"/>
      <c r="AE179" s="8"/>
      <c r="AF179" s="21"/>
    </row>
    <row r="180" spans="1:32" ht="10" customHeight="1">
      <c r="A180" s="21"/>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21"/>
    </row>
    <row r="181" spans="1:32" ht="15" customHeight="1" thickBo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row>
    <row r="182" spans="1:32" ht="25" customHeight="1" thickBot="1">
      <c r="A182" s="21"/>
      <c r="B182" s="369" t="s">
        <v>110</v>
      </c>
      <c r="C182" s="370"/>
      <c r="D182" s="370"/>
      <c r="E182" s="370"/>
      <c r="F182" s="370"/>
      <c r="G182" s="370"/>
      <c r="H182" s="370"/>
      <c r="I182" s="370"/>
      <c r="J182" s="370"/>
      <c r="K182" s="370"/>
      <c r="L182" s="370"/>
      <c r="M182" s="370"/>
      <c r="N182" s="370"/>
      <c r="O182" s="370"/>
      <c r="P182" s="370"/>
      <c r="Q182" s="370"/>
      <c r="R182" s="370"/>
      <c r="S182" s="370"/>
      <c r="T182" s="370"/>
      <c r="U182" s="370"/>
      <c r="V182" s="370"/>
      <c r="W182" s="370"/>
      <c r="X182" s="370"/>
      <c r="Y182" s="370"/>
      <c r="Z182" s="370"/>
      <c r="AA182" s="370"/>
      <c r="AB182" s="370"/>
      <c r="AC182" s="370"/>
      <c r="AD182" s="370"/>
      <c r="AE182" s="371"/>
      <c r="AF182" s="21"/>
    </row>
    <row r="183" spans="1:32" ht="10"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row>
    <row r="184" spans="1:32" ht="25" customHeight="1">
      <c r="A184" s="21"/>
      <c r="B184" s="21"/>
      <c r="C184" s="541" t="s">
        <v>27</v>
      </c>
      <c r="D184" s="541"/>
      <c r="E184" s="541"/>
      <c r="F184" s="541"/>
      <c r="G184" s="541"/>
      <c r="H184" s="541"/>
      <c r="I184" s="541"/>
      <c r="J184" s="541"/>
      <c r="K184" s="541"/>
      <c r="L184" s="541"/>
      <c r="M184" s="541"/>
      <c r="N184" s="541"/>
      <c r="O184" s="541"/>
      <c r="P184" s="541"/>
      <c r="Q184" s="541"/>
      <c r="R184" s="541"/>
      <c r="S184" s="541"/>
      <c r="T184" s="541"/>
      <c r="U184" s="541"/>
      <c r="V184" s="541"/>
      <c r="W184" s="541"/>
      <c r="X184" s="541"/>
      <c r="Y184" s="541"/>
      <c r="Z184" s="541"/>
      <c r="AA184" s="541"/>
      <c r="AB184" s="540"/>
      <c r="AC184" s="540"/>
      <c r="AD184" s="540"/>
      <c r="AE184" s="21"/>
      <c r="AF184" s="21"/>
    </row>
    <row r="185" spans="1:32" ht="25" customHeight="1">
      <c r="A185" s="21"/>
      <c r="B185" s="21"/>
      <c r="C185" s="594" t="s">
        <v>111</v>
      </c>
      <c r="D185" s="594"/>
      <c r="E185" s="594"/>
      <c r="F185" s="594"/>
      <c r="G185" s="594"/>
      <c r="H185" s="594"/>
      <c r="I185" s="594"/>
      <c r="J185" s="594"/>
      <c r="K185" s="594"/>
      <c r="L185" s="594"/>
      <c r="M185" s="594"/>
      <c r="N185" s="594"/>
      <c r="O185" s="594"/>
      <c r="P185" s="594"/>
      <c r="Q185" s="594"/>
      <c r="R185" s="594"/>
      <c r="S185" s="594"/>
      <c r="T185" s="594"/>
      <c r="U185" s="594"/>
      <c r="V185" s="594"/>
      <c r="W185" s="594"/>
      <c r="X185" s="594"/>
      <c r="Y185" s="594"/>
      <c r="Z185" s="594"/>
      <c r="AA185" s="594"/>
      <c r="AB185" s="372"/>
      <c r="AC185" s="372"/>
      <c r="AD185" s="372"/>
      <c r="AE185" s="21"/>
      <c r="AF185" s="21"/>
    </row>
    <row r="186" spans="1:32" ht="25" customHeight="1">
      <c r="A186" s="21"/>
      <c r="B186" s="21"/>
      <c r="C186" s="8"/>
      <c r="D186" s="645" t="s">
        <v>112</v>
      </c>
      <c r="E186" s="645"/>
      <c r="F186" s="645"/>
      <c r="G186" s="645"/>
      <c r="H186" s="645"/>
      <c r="I186" s="645"/>
      <c r="J186" s="645"/>
      <c r="K186" s="645"/>
      <c r="L186" s="645"/>
      <c r="M186" s="645"/>
      <c r="N186" s="645"/>
      <c r="O186" s="645"/>
      <c r="P186" s="645"/>
      <c r="Q186" s="645"/>
      <c r="R186" s="645"/>
      <c r="S186" s="645"/>
      <c r="T186" s="645"/>
      <c r="U186" s="645"/>
      <c r="V186" s="645"/>
      <c r="W186" s="645"/>
      <c r="X186" s="645"/>
      <c r="Y186" s="645"/>
      <c r="Z186" s="645"/>
      <c r="AA186" s="645"/>
      <c r="AB186" s="641">
        <f>A227</f>
        <v>4</v>
      </c>
      <c r="AC186" s="641"/>
      <c r="AD186" s="92"/>
      <c r="AE186" s="21"/>
      <c r="AF186" s="21"/>
    </row>
    <row r="187" spans="1:32" ht="18" customHeight="1">
      <c r="A187" s="21"/>
      <c r="B187" s="21"/>
      <c r="C187" s="8"/>
      <c r="D187" s="93"/>
      <c r="E187" s="95" t="s">
        <v>113</v>
      </c>
      <c r="F187" s="95"/>
      <c r="G187" s="95"/>
      <c r="H187" s="95"/>
      <c r="I187" s="95"/>
      <c r="J187" s="95"/>
      <c r="K187" s="95"/>
      <c r="L187" s="95"/>
      <c r="M187" s="97">
        <f>A227</f>
        <v>4</v>
      </c>
      <c r="N187" s="94"/>
      <c r="O187" s="94"/>
      <c r="P187" s="94"/>
      <c r="Q187" s="94"/>
      <c r="R187" s="94"/>
      <c r="S187" s="94"/>
      <c r="T187" s="94"/>
      <c r="U187" s="94"/>
      <c r="V187" s="94"/>
      <c r="W187" s="94"/>
      <c r="X187" s="94"/>
      <c r="Y187" s="94"/>
      <c r="Z187" s="94"/>
      <c r="AA187" s="646"/>
      <c r="AB187" s="646"/>
      <c r="AC187" s="67"/>
      <c r="AD187" s="67"/>
      <c r="AE187" s="31"/>
      <c r="AF187" s="21"/>
    </row>
    <row r="188" spans="1:32" ht="18" customHeight="1">
      <c r="A188" s="21"/>
      <c r="B188" s="21"/>
      <c r="C188" s="8"/>
      <c r="D188" s="93"/>
      <c r="E188" s="96" t="s">
        <v>114</v>
      </c>
      <c r="F188" s="96"/>
      <c r="G188" s="96"/>
      <c r="H188" s="96"/>
      <c r="I188" s="96"/>
      <c r="J188" s="96"/>
      <c r="K188" s="96"/>
      <c r="L188" s="96"/>
      <c r="M188" s="98">
        <f>A227</f>
        <v>4</v>
      </c>
      <c r="N188" s="93"/>
      <c r="O188" s="93"/>
      <c r="P188" s="93"/>
      <c r="Q188" s="93"/>
      <c r="R188" s="93"/>
      <c r="S188" s="93"/>
      <c r="T188" s="93"/>
      <c r="U188" s="93"/>
      <c r="V188" s="93"/>
      <c r="W188" s="93"/>
      <c r="X188" s="93"/>
      <c r="Y188" s="93"/>
      <c r="Z188" s="93"/>
      <c r="AA188" s="573"/>
      <c r="AB188" s="573"/>
      <c r="AC188" s="67"/>
      <c r="AD188" s="67"/>
      <c r="AE188" s="31"/>
      <c r="AF188" s="21"/>
    </row>
    <row r="189" spans="1:32" ht="18" customHeight="1">
      <c r="A189" s="21"/>
      <c r="B189" s="21"/>
      <c r="C189" s="8"/>
      <c r="D189" s="93"/>
      <c r="E189" s="96" t="s">
        <v>115</v>
      </c>
      <c r="F189" s="96"/>
      <c r="G189" s="96"/>
      <c r="H189" s="96"/>
      <c r="I189" s="96"/>
      <c r="J189" s="96"/>
      <c r="K189" s="96"/>
      <c r="L189" s="96"/>
      <c r="M189" s="98">
        <f>A305</f>
        <v>5</v>
      </c>
      <c r="N189" s="93"/>
      <c r="O189" s="93"/>
      <c r="P189" s="93"/>
      <c r="Q189" s="93"/>
      <c r="R189" s="93"/>
      <c r="S189" s="93"/>
      <c r="T189" s="93"/>
      <c r="U189" s="93"/>
      <c r="V189" s="93"/>
      <c r="W189" s="93"/>
      <c r="X189" s="93"/>
      <c r="Y189" s="93"/>
      <c r="Z189" s="93"/>
      <c r="AA189" s="573"/>
      <c r="AB189" s="573"/>
      <c r="AC189" s="67"/>
      <c r="AD189" s="67"/>
      <c r="AE189" s="31"/>
      <c r="AF189" s="21"/>
    </row>
    <row r="190" spans="1:32" ht="25" customHeight="1">
      <c r="A190" s="21"/>
      <c r="B190" s="21"/>
      <c r="C190" s="21"/>
      <c r="D190" s="647" t="s">
        <v>71</v>
      </c>
      <c r="E190" s="647"/>
      <c r="F190" s="647"/>
      <c r="G190" s="647"/>
      <c r="H190" s="647"/>
      <c r="I190" s="647"/>
      <c r="J190" s="647"/>
      <c r="K190" s="647"/>
      <c r="L190" s="647"/>
      <c r="M190" s="647"/>
      <c r="N190" s="647"/>
      <c r="O190" s="647"/>
      <c r="P190" s="647"/>
      <c r="Q190" s="647"/>
      <c r="R190" s="647"/>
      <c r="S190" s="647"/>
      <c r="T190" s="647"/>
      <c r="U190" s="647"/>
      <c r="V190" s="647"/>
      <c r="W190" s="647"/>
      <c r="X190" s="647"/>
      <c r="Y190" s="647"/>
      <c r="Z190" s="647"/>
      <c r="AA190" s="647"/>
      <c r="AB190" s="642">
        <f>A412</f>
        <v>6</v>
      </c>
      <c r="AC190" s="642"/>
      <c r="AD190" s="14"/>
      <c r="AE190" s="21"/>
      <c r="AF190" s="21"/>
    </row>
    <row r="191" spans="1:32" ht="18" customHeight="1">
      <c r="A191" s="21"/>
      <c r="B191" s="21"/>
      <c r="C191" s="68"/>
      <c r="D191" s="26"/>
      <c r="E191" s="36" t="s">
        <v>116</v>
      </c>
      <c r="F191" s="36"/>
      <c r="G191" s="36"/>
      <c r="H191" s="36"/>
      <c r="I191" s="36"/>
      <c r="J191" s="36"/>
      <c r="K191" s="36"/>
      <c r="L191" s="36"/>
      <c r="M191" s="51">
        <f>A412</f>
        <v>6</v>
      </c>
      <c r="N191" s="68"/>
      <c r="O191" s="26"/>
      <c r="P191" s="26"/>
      <c r="Q191" s="26"/>
      <c r="R191" s="26"/>
      <c r="S191" s="26"/>
      <c r="T191" s="26"/>
      <c r="U191" s="26"/>
      <c r="V191" s="26"/>
      <c r="W191" s="26"/>
      <c r="X191" s="26"/>
      <c r="Y191" s="26"/>
      <c r="Z191" s="26"/>
      <c r="AA191" s="325"/>
      <c r="AB191" s="325"/>
      <c r="AC191" s="31"/>
      <c r="AD191" s="31"/>
      <c r="AE191" s="31"/>
      <c r="AF191" s="21"/>
    </row>
    <row r="192" spans="1:32" ht="18" customHeight="1">
      <c r="A192" s="21"/>
      <c r="B192" s="21"/>
      <c r="C192" s="68"/>
      <c r="D192" s="26"/>
      <c r="E192" s="36" t="s">
        <v>117</v>
      </c>
      <c r="F192" s="36"/>
      <c r="G192" s="36"/>
      <c r="H192" s="36"/>
      <c r="I192" s="36"/>
      <c r="J192" s="36"/>
      <c r="K192" s="36"/>
      <c r="L192" s="36"/>
      <c r="M192" s="51">
        <f>A494</f>
        <v>7</v>
      </c>
      <c r="N192" s="68"/>
      <c r="O192" s="26"/>
      <c r="P192" s="26"/>
      <c r="Q192" s="26"/>
      <c r="R192" s="26"/>
      <c r="S192" s="26"/>
      <c r="T192" s="26"/>
      <c r="U192" s="26"/>
      <c r="V192" s="26"/>
      <c r="W192" s="26"/>
      <c r="X192" s="26"/>
      <c r="Y192" s="26"/>
      <c r="Z192" s="26"/>
      <c r="AA192" s="325"/>
      <c r="AB192" s="325"/>
      <c r="AC192" s="31"/>
      <c r="AD192" s="31"/>
      <c r="AE192" s="31"/>
      <c r="AF192" s="21"/>
    </row>
    <row r="193" spans="1:32" ht="18" customHeight="1">
      <c r="A193" s="21"/>
      <c r="B193" s="21"/>
      <c r="C193" s="68"/>
      <c r="D193" s="26"/>
      <c r="E193" s="36" t="s">
        <v>118</v>
      </c>
      <c r="F193" s="36"/>
      <c r="G193" s="36"/>
      <c r="H193" s="36"/>
      <c r="I193" s="36"/>
      <c r="J193" s="36"/>
      <c r="K193" s="36"/>
      <c r="L193" s="36"/>
      <c r="M193" s="51">
        <f>A494</f>
        <v>7</v>
      </c>
      <c r="N193" s="68"/>
      <c r="O193" s="26"/>
      <c r="P193" s="26"/>
      <c r="Q193" s="26"/>
      <c r="R193" s="26"/>
      <c r="S193" s="26"/>
      <c r="T193" s="26"/>
      <c r="U193" s="26"/>
      <c r="V193" s="26"/>
      <c r="W193" s="26"/>
      <c r="X193" s="26"/>
      <c r="Y193" s="26"/>
      <c r="Z193" s="26"/>
      <c r="AA193" s="325"/>
      <c r="AB193" s="325"/>
      <c r="AC193" s="31"/>
      <c r="AD193" s="31"/>
      <c r="AE193" s="31"/>
      <c r="AF193" s="21"/>
    </row>
    <row r="194" spans="1:32" ht="25" customHeight="1">
      <c r="A194" s="21"/>
      <c r="B194" s="21"/>
      <c r="C194" s="8"/>
      <c r="D194" s="645" t="s">
        <v>72</v>
      </c>
      <c r="E194" s="645"/>
      <c r="F194" s="645"/>
      <c r="G194" s="645"/>
      <c r="H194" s="645"/>
      <c r="I194" s="645"/>
      <c r="J194" s="645"/>
      <c r="K194" s="645"/>
      <c r="L194" s="645"/>
      <c r="M194" s="645"/>
      <c r="N194" s="645"/>
      <c r="O194" s="645"/>
      <c r="P194" s="645"/>
      <c r="Q194" s="645"/>
      <c r="R194" s="645"/>
      <c r="S194" s="645"/>
      <c r="T194" s="645"/>
      <c r="U194" s="645"/>
      <c r="V194" s="645"/>
      <c r="W194" s="645"/>
      <c r="X194" s="645"/>
      <c r="Y194" s="645"/>
      <c r="Z194" s="645"/>
      <c r="AA194" s="645"/>
      <c r="AB194" s="641">
        <f>A553</f>
        <v>8</v>
      </c>
      <c r="AC194" s="641"/>
      <c r="AD194" s="92"/>
      <c r="AE194" s="21"/>
      <c r="AF194" s="21"/>
    </row>
    <row r="195" spans="1:32" ht="18" customHeight="1">
      <c r="A195" s="21"/>
      <c r="B195" s="21"/>
      <c r="C195" s="8"/>
      <c r="D195" s="93"/>
      <c r="E195" s="96" t="s">
        <v>63</v>
      </c>
      <c r="F195" s="96"/>
      <c r="G195" s="96"/>
      <c r="H195" s="96"/>
      <c r="I195" s="96"/>
      <c r="J195" s="96"/>
      <c r="K195" s="96"/>
      <c r="L195" s="96"/>
      <c r="M195" s="98">
        <f>A553</f>
        <v>8</v>
      </c>
      <c r="N195" s="93"/>
      <c r="O195" s="93"/>
      <c r="P195" s="93"/>
      <c r="Q195" s="93"/>
      <c r="R195" s="93"/>
      <c r="S195" s="93"/>
      <c r="T195" s="93"/>
      <c r="U195" s="93"/>
      <c r="V195" s="93"/>
      <c r="W195" s="93"/>
      <c r="X195" s="93"/>
      <c r="Y195" s="93"/>
      <c r="Z195" s="93"/>
      <c r="AA195" s="573"/>
      <c r="AB195" s="573"/>
      <c r="AC195" s="67"/>
      <c r="AD195" s="67"/>
      <c r="AE195" s="31"/>
      <c r="AF195" s="21"/>
    </row>
    <row r="196" spans="1:32" ht="18" customHeight="1">
      <c r="A196" s="21"/>
      <c r="B196" s="21"/>
      <c r="C196" s="8"/>
      <c r="D196" s="93"/>
      <c r="E196" s="96" t="s">
        <v>119</v>
      </c>
      <c r="F196" s="96"/>
      <c r="G196" s="96"/>
      <c r="H196" s="96"/>
      <c r="I196" s="96"/>
      <c r="J196" s="96"/>
      <c r="K196" s="96"/>
      <c r="L196" s="96"/>
      <c r="M196" s="98">
        <f>A553</f>
        <v>8</v>
      </c>
      <c r="N196" s="93"/>
      <c r="O196" s="93"/>
      <c r="P196" s="93"/>
      <c r="Q196" s="93"/>
      <c r="R196" s="93"/>
      <c r="S196" s="93"/>
      <c r="T196" s="93"/>
      <c r="U196" s="93"/>
      <c r="V196" s="93"/>
      <c r="W196" s="93"/>
      <c r="X196" s="93"/>
      <c r="Y196" s="93"/>
      <c r="Z196" s="93"/>
      <c r="AA196" s="573"/>
      <c r="AB196" s="573"/>
      <c r="AC196" s="67"/>
      <c r="AD196" s="67"/>
      <c r="AE196" s="31"/>
      <c r="AF196" s="21"/>
    </row>
    <row r="197" spans="1:32" ht="25" customHeight="1">
      <c r="A197" s="21"/>
      <c r="B197" s="21"/>
      <c r="C197" s="14"/>
      <c r="D197" s="647" t="s">
        <v>73</v>
      </c>
      <c r="E197" s="647"/>
      <c r="F197" s="647"/>
      <c r="G197" s="647"/>
      <c r="H197" s="647"/>
      <c r="I197" s="647"/>
      <c r="J197" s="647"/>
      <c r="K197" s="647"/>
      <c r="L197" s="647"/>
      <c r="M197" s="647"/>
      <c r="N197" s="647"/>
      <c r="O197" s="647"/>
      <c r="P197" s="647"/>
      <c r="Q197" s="647"/>
      <c r="R197" s="647"/>
      <c r="S197" s="647"/>
      <c r="T197" s="647"/>
      <c r="U197" s="647"/>
      <c r="V197" s="647"/>
      <c r="W197" s="647"/>
      <c r="X197" s="647"/>
      <c r="Y197" s="647"/>
      <c r="Z197" s="647"/>
      <c r="AA197" s="647"/>
      <c r="AB197" s="642">
        <f>A592</f>
        <v>9</v>
      </c>
      <c r="AC197" s="642"/>
      <c r="AD197" s="14"/>
      <c r="AE197" s="21"/>
      <c r="AF197" s="21"/>
    </row>
    <row r="198" spans="1:32" ht="18" customHeight="1">
      <c r="A198" s="21"/>
      <c r="B198" s="21"/>
      <c r="C198" s="68"/>
      <c r="D198" s="26"/>
      <c r="E198" s="36" t="s">
        <v>120</v>
      </c>
      <c r="F198" s="36"/>
      <c r="G198" s="36"/>
      <c r="H198" s="36"/>
      <c r="I198" s="36"/>
      <c r="J198" s="36"/>
      <c r="K198" s="36"/>
      <c r="L198" s="36"/>
      <c r="M198" s="51">
        <f>A592</f>
        <v>9</v>
      </c>
      <c r="N198" s="68"/>
      <c r="O198" s="26"/>
      <c r="P198" s="26"/>
      <c r="Q198" s="26"/>
      <c r="R198" s="26"/>
      <c r="S198" s="26"/>
      <c r="T198" s="26"/>
      <c r="U198" s="26"/>
      <c r="V198" s="26"/>
      <c r="W198" s="26"/>
      <c r="X198" s="26"/>
      <c r="Y198" s="26"/>
      <c r="Z198" s="26"/>
      <c r="AA198" s="325"/>
      <c r="AB198" s="325"/>
      <c r="AC198" s="31"/>
      <c r="AD198" s="31"/>
      <c r="AE198" s="31"/>
      <c r="AF198" s="21"/>
    </row>
    <row r="199" spans="1:32" ht="25" customHeight="1">
      <c r="A199" s="21"/>
      <c r="B199" s="21"/>
      <c r="C199" s="8"/>
      <c r="D199" s="640" t="s">
        <v>74</v>
      </c>
      <c r="E199" s="640"/>
      <c r="F199" s="640"/>
      <c r="G199" s="640"/>
      <c r="H199" s="640"/>
      <c r="I199" s="640"/>
      <c r="J199" s="640"/>
      <c r="K199" s="640"/>
      <c r="L199" s="640"/>
      <c r="M199" s="640"/>
      <c r="N199" s="640"/>
      <c r="O199" s="640"/>
      <c r="P199" s="640"/>
      <c r="Q199" s="640"/>
      <c r="R199" s="640"/>
      <c r="S199" s="640"/>
      <c r="T199" s="640"/>
      <c r="U199" s="640"/>
      <c r="V199" s="640"/>
      <c r="W199" s="640"/>
      <c r="X199" s="640"/>
      <c r="Y199" s="640"/>
      <c r="Z199" s="640"/>
      <c r="AA199" s="640"/>
      <c r="AB199" s="418">
        <f>A645</f>
        <v>10</v>
      </c>
      <c r="AC199" s="418"/>
      <c r="AD199" s="92"/>
      <c r="AE199" s="21"/>
      <c r="AF199" s="21"/>
    </row>
    <row r="200" spans="1:32" ht="25" customHeight="1">
      <c r="A200" s="21"/>
      <c r="B200" s="21"/>
      <c r="C200" s="21"/>
      <c r="D200" s="643" t="s">
        <v>77</v>
      </c>
      <c r="E200" s="643"/>
      <c r="F200" s="643"/>
      <c r="G200" s="643"/>
      <c r="H200" s="643"/>
      <c r="I200" s="643"/>
      <c r="J200" s="643"/>
      <c r="K200" s="643"/>
      <c r="L200" s="643"/>
      <c r="M200" s="643"/>
      <c r="N200" s="643"/>
      <c r="O200" s="643"/>
      <c r="P200" s="643"/>
      <c r="Q200" s="643"/>
      <c r="R200" s="643"/>
      <c r="S200" s="643"/>
      <c r="T200" s="643"/>
      <c r="U200" s="643"/>
      <c r="V200" s="643"/>
      <c r="W200" s="643"/>
      <c r="X200" s="643"/>
      <c r="Y200" s="643"/>
      <c r="Z200" s="643"/>
      <c r="AA200" s="643"/>
      <c r="AB200" s="475">
        <f>A645</f>
        <v>10</v>
      </c>
      <c r="AC200" s="475"/>
      <c r="AD200" s="99"/>
      <c r="AE200" s="21"/>
      <c r="AF200" s="21"/>
    </row>
    <row r="201" spans="1:32" ht="25" customHeight="1">
      <c r="A201" s="21"/>
      <c r="B201" s="21"/>
      <c r="C201" s="8"/>
      <c r="D201" s="640" t="s">
        <v>121</v>
      </c>
      <c r="E201" s="640"/>
      <c r="F201" s="640"/>
      <c r="G201" s="640"/>
      <c r="H201" s="640"/>
      <c r="I201" s="640"/>
      <c r="J201" s="640"/>
      <c r="K201" s="640"/>
      <c r="L201" s="640"/>
      <c r="M201" s="640"/>
      <c r="N201" s="640"/>
      <c r="O201" s="640"/>
      <c r="P201" s="640"/>
      <c r="Q201" s="640"/>
      <c r="R201" s="640"/>
      <c r="S201" s="640"/>
      <c r="T201" s="640"/>
      <c r="U201" s="640"/>
      <c r="V201" s="640"/>
      <c r="W201" s="640"/>
      <c r="X201" s="640"/>
      <c r="Y201" s="640"/>
      <c r="Z201" s="640"/>
      <c r="AA201" s="640"/>
      <c r="AB201" s="641">
        <f>A697</f>
        <v>11</v>
      </c>
      <c r="AC201" s="641"/>
      <c r="AD201" s="92"/>
      <c r="AE201" s="21"/>
      <c r="AF201" s="21"/>
    </row>
    <row r="202" spans="1:32" ht="18" customHeight="1">
      <c r="A202" s="21"/>
      <c r="B202" s="21"/>
      <c r="C202" s="8"/>
      <c r="D202" s="93"/>
      <c r="E202" s="95" t="s">
        <v>122</v>
      </c>
      <c r="F202" s="95"/>
      <c r="G202" s="95"/>
      <c r="H202" s="95"/>
      <c r="I202" s="95"/>
      <c r="J202" s="95"/>
      <c r="K202" s="95"/>
      <c r="L202" s="95"/>
      <c r="M202" s="97">
        <f>A697</f>
        <v>11</v>
      </c>
      <c r="N202" s="94"/>
      <c r="O202" s="94"/>
      <c r="P202" s="94"/>
      <c r="Q202" s="94"/>
      <c r="R202" s="94"/>
      <c r="S202" s="94"/>
      <c r="T202" s="94"/>
      <c r="U202" s="94"/>
      <c r="V202" s="94"/>
      <c r="W202" s="94"/>
      <c r="X202" s="94"/>
      <c r="Y202" s="94"/>
      <c r="Z202" s="94"/>
      <c r="AA202" s="646"/>
      <c r="AB202" s="573"/>
      <c r="AC202" s="67"/>
      <c r="AD202" s="67"/>
      <c r="AE202" s="31"/>
      <c r="AF202" s="21"/>
    </row>
    <row r="203" spans="1:32" ht="18" customHeight="1">
      <c r="A203" s="21"/>
      <c r="B203" s="21"/>
      <c r="C203" s="8"/>
      <c r="D203" s="93"/>
      <c r="E203" s="96" t="s">
        <v>123</v>
      </c>
      <c r="F203" s="96"/>
      <c r="G203" s="96"/>
      <c r="H203" s="96"/>
      <c r="I203" s="96"/>
      <c r="J203" s="96"/>
      <c r="K203" s="96"/>
      <c r="L203" s="96"/>
      <c r="M203" s="98">
        <f>A697</f>
        <v>11</v>
      </c>
      <c r="N203" s="93"/>
      <c r="O203" s="93"/>
      <c r="P203" s="93"/>
      <c r="Q203" s="93"/>
      <c r="R203" s="93"/>
      <c r="S203" s="93"/>
      <c r="T203" s="93"/>
      <c r="U203" s="93"/>
      <c r="V203" s="93"/>
      <c r="W203" s="93"/>
      <c r="X203" s="93"/>
      <c r="Y203" s="93"/>
      <c r="Z203" s="93"/>
      <c r="AA203" s="573"/>
      <c r="AB203" s="573"/>
      <c r="AC203" s="67"/>
      <c r="AD203" s="67"/>
      <c r="AE203" s="31"/>
      <c r="AF203" s="21"/>
    </row>
    <row r="204" spans="1:32" ht="25" customHeight="1">
      <c r="A204" s="21"/>
      <c r="B204" s="21"/>
      <c r="C204" s="21"/>
      <c r="D204" s="647" t="s">
        <v>124</v>
      </c>
      <c r="E204" s="647"/>
      <c r="F204" s="647"/>
      <c r="G204" s="647"/>
      <c r="H204" s="647"/>
      <c r="I204" s="647"/>
      <c r="J204" s="647"/>
      <c r="K204" s="647"/>
      <c r="L204" s="647"/>
      <c r="M204" s="647"/>
      <c r="N204" s="647"/>
      <c r="O204" s="647"/>
      <c r="P204" s="647"/>
      <c r="Q204" s="647"/>
      <c r="R204" s="647"/>
      <c r="S204" s="647"/>
      <c r="T204" s="647"/>
      <c r="U204" s="647"/>
      <c r="V204" s="647"/>
      <c r="W204" s="647"/>
      <c r="X204" s="647"/>
      <c r="Y204" s="647"/>
      <c r="Z204" s="647"/>
      <c r="AA204" s="647"/>
      <c r="AB204" s="642">
        <f>A742</f>
        <v>12</v>
      </c>
      <c r="AC204" s="642"/>
      <c r="AD204" s="14"/>
      <c r="AE204" s="21"/>
      <c r="AF204" s="21"/>
    </row>
    <row r="205" spans="1:32" ht="20.149999999999999" customHeight="1">
      <c r="A205" s="21"/>
      <c r="B205" s="21"/>
      <c r="C205" s="68"/>
      <c r="D205" s="26"/>
      <c r="E205" s="36" t="s">
        <v>125</v>
      </c>
      <c r="F205" s="36"/>
      <c r="G205" s="36"/>
      <c r="H205" s="36"/>
      <c r="I205" s="36"/>
      <c r="J205" s="36"/>
      <c r="K205" s="36"/>
      <c r="L205" s="36"/>
      <c r="M205" s="51">
        <f>A742</f>
        <v>12</v>
      </c>
      <c r="N205" s="68"/>
      <c r="O205" s="26"/>
      <c r="P205" s="26"/>
      <c r="Q205" s="26"/>
      <c r="R205" s="26"/>
      <c r="S205" s="26"/>
      <c r="T205" s="26"/>
      <c r="U205" s="26"/>
      <c r="V205" s="26"/>
      <c r="W205" s="26"/>
      <c r="X205" s="26"/>
      <c r="Y205" s="26"/>
      <c r="Z205" s="26"/>
      <c r="AA205" s="325"/>
      <c r="AB205" s="325"/>
      <c r="AC205" s="31"/>
      <c r="AD205" s="31"/>
      <c r="AE205" s="31"/>
      <c r="AF205" s="21"/>
    </row>
    <row r="206" spans="1:32" ht="20.149999999999999" customHeight="1">
      <c r="A206" s="21"/>
      <c r="B206" s="21"/>
      <c r="C206" s="68"/>
      <c r="D206" s="26"/>
      <c r="E206" s="36" t="s">
        <v>126</v>
      </c>
      <c r="F206" s="36"/>
      <c r="G206" s="36"/>
      <c r="H206" s="36"/>
      <c r="I206" s="36"/>
      <c r="J206" s="36"/>
      <c r="K206" s="36"/>
      <c r="L206" s="36"/>
      <c r="M206" s="51">
        <f>A742</f>
        <v>12</v>
      </c>
      <c r="N206" s="68"/>
      <c r="O206" s="26"/>
      <c r="P206" s="26"/>
      <c r="Q206" s="26"/>
      <c r="R206" s="26"/>
      <c r="S206" s="26"/>
      <c r="T206" s="26"/>
      <c r="U206" s="26"/>
      <c r="V206" s="26"/>
      <c r="W206" s="26"/>
      <c r="X206" s="26"/>
      <c r="Y206" s="26"/>
      <c r="Z206" s="26"/>
      <c r="AA206" s="325"/>
      <c r="AB206" s="325"/>
      <c r="AC206" s="31"/>
      <c r="AD206" s="31"/>
      <c r="AE206" s="31"/>
      <c r="AF206" s="21"/>
    </row>
    <row r="207" spans="1:32" ht="20.149999999999999" customHeight="1">
      <c r="A207" s="21"/>
      <c r="B207" s="21"/>
      <c r="C207" s="68"/>
      <c r="D207" s="26"/>
      <c r="E207" s="36" t="s">
        <v>127</v>
      </c>
      <c r="F207" s="36"/>
      <c r="G207" s="36"/>
      <c r="H207" s="36"/>
      <c r="I207" s="36"/>
      <c r="J207" s="36"/>
      <c r="K207" s="36"/>
      <c r="L207" s="36"/>
      <c r="M207" s="51">
        <f>A818</f>
        <v>13</v>
      </c>
      <c r="N207" s="68"/>
      <c r="O207" s="26"/>
      <c r="P207" s="26"/>
      <c r="Q207" s="26"/>
      <c r="R207" s="26"/>
      <c r="S207" s="26"/>
      <c r="T207" s="26"/>
      <c r="U207" s="26"/>
      <c r="V207" s="26"/>
      <c r="W207" s="26"/>
      <c r="X207" s="26"/>
      <c r="Y207" s="26"/>
      <c r="Z207" s="26"/>
      <c r="AA207" s="325"/>
      <c r="AB207" s="325"/>
      <c r="AC207" s="31"/>
      <c r="AD207" s="31"/>
      <c r="AE207" s="31"/>
      <c r="AF207" s="21"/>
    </row>
    <row r="208" spans="1:32" ht="25" customHeight="1">
      <c r="A208" s="21"/>
      <c r="B208" s="21"/>
      <c r="C208" s="100"/>
      <c r="D208" s="645" t="s">
        <v>80</v>
      </c>
      <c r="E208" s="645"/>
      <c r="F208" s="645"/>
      <c r="G208" s="645"/>
      <c r="H208" s="645"/>
      <c r="I208" s="645"/>
      <c r="J208" s="645"/>
      <c r="K208" s="645"/>
      <c r="L208" s="645"/>
      <c r="M208" s="645"/>
      <c r="N208" s="645"/>
      <c r="O208" s="645"/>
      <c r="P208" s="645"/>
      <c r="Q208" s="645"/>
      <c r="R208" s="645"/>
      <c r="S208" s="645"/>
      <c r="T208" s="645"/>
      <c r="U208" s="645"/>
      <c r="V208" s="645"/>
      <c r="W208" s="645"/>
      <c r="X208" s="645"/>
      <c r="Y208" s="645"/>
      <c r="Z208" s="645"/>
      <c r="AA208" s="645"/>
      <c r="AB208" s="641">
        <f>A848</f>
        <v>14</v>
      </c>
      <c r="AC208" s="641"/>
      <c r="AD208" s="101"/>
      <c r="AE208" s="21"/>
      <c r="AF208" s="21"/>
    </row>
    <row r="209" spans="1:58" ht="18" customHeight="1">
      <c r="A209" s="21"/>
      <c r="B209" s="21"/>
      <c r="C209" s="8"/>
      <c r="D209" s="93"/>
      <c r="E209" s="96" t="s">
        <v>128</v>
      </c>
      <c r="F209" s="96"/>
      <c r="G209" s="96"/>
      <c r="H209" s="96"/>
      <c r="I209" s="96"/>
      <c r="J209" s="96"/>
      <c r="K209" s="96"/>
      <c r="L209" s="96"/>
      <c r="M209" s="98">
        <f>A880</f>
        <v>15</v>
      </c>
      <c r="N209" s="93"/>
      <c r="O209" s="93"/>
      <c r="P209" s="93"/>
      <c r="Q209" s="93"/>
      <c r="R209" s="93"/>
      <c r="S209" s="93"/>
      <c r="T209" s="93"/>
      <c r="U209" s="93"/>
      <c r="V209" s="93"/>
      <c r="W209" s="93"/>
      <c r="X209" s="93"/>
      <c r="Y209" s="93"/>
      <c r="Z209" s="93"/>
      <c r="AA209" s="573"/>
      <c r="AB209" s="573"/>
      <c r="AC209" s="67"/>
      <c r="AD209" s="67"/>
      <c r="AE209" s="31"/>
      <c r="AF209" s="21"/>
    </row>
    <row r="210" spans="1:58" ht="18" customHeight="1">
      <c r="A210" s="21"/>
      <c r="B210" s="21"/>
      <c r="C210" s="8"/>
      <c r="D210" s="93"/>
      <c r="E210" s="96" t="s">
        <v>129</v>
      </c>
      <c r="F210" s="96"/>
      <c r="G210" s="96"/>
      <c r="H210" s="96"/>
      <c r="I210" s="96"/>
      <c r="J210" s="96"/>
      <c r="K210" s="96"/>
      <c r="L210" s="96"/>
      <c r="M210" s="98">
        <f>A913</f>
        <v>16</v>
      </c>
      <c r="N210" s="93"/>
      <c r="O210" s="93"/>
      <c r="P210" s="93"/>
      <c r="Q210" s="93"/>
      <c r="R210" s="93"/>
      <c r="S210" s="93"/>
      <c r="T210" s="93"/>
      <c r="U210" s="93"/>
      <c r="V210" s="93"/>
      <c r="W210" s="93"/>
      <c r="X210" s="93"/>
      <c r="Y210" s="93"/>
      <c r="Z210" s="93"/>
      <c r="AA210" s="573"/>
      <c r="AB210" s="573"/>
      <c r="AC210" s="67"/>
      <c r="AD210" s="67"/>
      <c r="AE210" s="31"/>
      <c r="AF210" s="21"/>
    </row>
    <row r="211" spans="1:58" ht="18" customHeight="1">
      <c r="A211" s="21"/>
      <c r="B211" s="21"/>
      <c r="C211" s="8"/>
      <c r="D211" s="93"/>
      <c r="E211" s="96" t="s">
        <v>130</v>
      </c>
      <c r="F211" s="96"/>
      <c r="G211" s="96"/>
      <c r="H211" s="96"/>
      <c r="I211" s="96"/>
      <c r="J211" s="96"/>
      <c r="K211" s="96"/>
      <c r="L211" s="96"/>
      <c r="M211" s="98">
        <f>A958</f>
        <v>17</v>
      </c>
      <c r="N211" s="93"/>
      <c r="O211" s="93"/>
      <c r="P211" s="93"/>
      <c r="Q211" s="93"/>
      <c r="R211" s="93"/>
      <c r="S211" s="93"/>
      <c r="T211" s="93"/>
      <c r="U211" s="93"/>
      <c r="V211" s="93"/>
      <c r="W211" s="93"/>
      <c r="X211" s="93"/>
      <c r="Y211" s="93"/>
      <c r="Z211" s="93"/>
      <c r="AA211" s="573"/>
      <c r="AB211" s="573"/>
      <c r="AC211" s="67"/>
      <c r="AD211" s="67"/>
      <c r="AE211" s="31"/>
      <c r="AF211" s="21"/>
    </row>
    <row r="212" spans="1:58" ht="18" customHeight="1">
      <c r="A212" s="21"/>
      <c r="B212" s="21"/>
      <c r="C212" s="8"/>
      <c r="D212" s="93"/>
      <c r="E212" s="96" t="s">
        <v>131</v>
      </c>
      <c r="F212" s="96"/>
      <c r="G212" s="96"/>
      <c r="H212" s="96"/>
      <c r="I212" s="96"/>
      <c r="J212" s="96"/>
      <c r="K212" s="96"/>
      <c r="L212" s="96"/>
      <c r="M212" s="98">
        <f>A997</f>
        <v>18</v>
      </c>
      <c r="N212" s="93"/>
      <c r="O212" s="93"/>
      <c r="P212" s="93"/>
      <c r="Q212" s="93"/>
      <c r="R212" s="93"/>
      <c r="S212" s="93"/>
      <c r="T212" s="93"/>
      <c r="U212" s="93"/>
      <c r="V212" s="93"/>
      <c r="W212" s="93"/>
      <c r="X212" s="93"/>
      <c r="Y212" s="93"/>
      <c r="Z212" s="93"/>
      <c r="AA212" s="573"/>
      <c r="AB212" s="573"/>
      <c r="AC212" s="67"/>
      <c r="AD212" s="67"/>
      <c r="AE212" s="31"/>
      <c r="AF212" s="21"/>
    </row>
    <row r="213" spans="1:58" ht="18" customHeight="1">
      <c r="A213" s="21"/>
      <c r="B213" s="21"/>
      <c r="C213" s="8"/>
      <c r="D213" s="93"/>
      <c r="E213" s="96" t="s">
        <v>132</v>
      </c>
      <c r="F213" s="96"/>
      <c r="G213" s="96"/>
      <c r="H213" s="96"/>
      <c r="I213" s="96"/>
      <c r="J213" s="96"/>
      <c r="K213" s="96"/>
      <c r="L213" s="96"/>
      <c r="M213" s="98">
        <f>A1063</f>
        <v>19</v>
      </c>
      <c r="N213" s="93"/>
      <c r="O213" s="93"/>
      <c r="P213" s="93"/>
      <c r="Q213" s="93"/>
      <c r="R213" s="93"/>
      <c r="S213" s="93"/>
      <c r="T213" s="93"/>
      <c r="U213" s="93"/>
      <c r="V213" s="93"/>
      <c r="W213" s="93"/>
      <c r="X213" s="93"/>
      <c r="Y213" s="93"/>
      <c r="Z213" s="93"/>
      <c r="AA213" s="573"/>
      <c r="AB213" s="573"/>
      <c r="AC213" s="67"/>
      <c r="AD213" s="67"/>
      <c r="AE213" s="31"/>
      <c r="AF213" s="21"/>
    </row>
    <row r="214" spans="1:58" ht="18" customHeight="1">
      <c r="A214" s="21"/>
      <c r="B214" s="21"/>
      <c r="C214" s="8"/>
      <c r="D214" s="93"/>
      <c r="E214" s="96" t="s">
        <v>133</v>
      </c>
      <c r="F214" s="96"/>
      <c r="G214" s="96"/>
      <c r="H214" s="96"/>
      <c r="I214" s="96"/>
      <c r="J214" s="96"/>
      <c r="K214" s="96"/>
      <c r="L214" s="96"/>
      <c r="M214" s="98">
        <f>A1135</f>
        <v>20</v>
      </c>
      <c r="N214" s="93"/>
      <c r="O214" s="93"/>
      <c r="P214" s="93"/>
      <c r="Q214" s="93"/>
      <c r="R214" s="93"/>
      <c r="S214" s="93"/>
      <c r="T214" s="93"/>
      <c r="U214" s="93"/>
      <c r="V214" s="93"/>
      <c r="W214" s="93"/>
      <c r="X214" s="93"/>
      <c r="Y214" s="93"/>
      <c r="Z214" s="93"/>
      <c r="AA214" s="573"/>
      <c r="AB214" s="573"/>
      <c r="AC214" s="67"/>
      <c r="AD214" s="67"/>
      <c r="AE214" s="31"/>
      <c r="AF214" s="21"/>
    </row>
    <row r="215" spans="1:58" ht="18" customHeight="1">
      <c r="A215" s="21"/>
      <c r="B215" s="21"/>
      <c r="C215" s="8"/>
      <c r="D215" s="93"/>
      <c r="E215" s="96" t="s">
        <v>134</v>
      </c>
      <c r="F215" s="96"/>
      <c r="G215" s="96"/>
      <c r="H215" s="96"/>
      <c r="I215" s="96"/>
      <c r="J215" s="96"/>
      <c r="K215" s="96"/>
      <c r="L215" s="96"/>
      <c r="M215" s="98">
        <f>A1207</f>
        <v>21</v>
      </c>
      <c r="N215" s="93"/>
      <c r="O215" s="93"/>
      <c r="P215" s="93"/>
      <c r="Q215" s="93"/>
      <c r="R215" s="93"/>
      <c r="S215" s="93"/>
      <c r="T215" s="93"/>
      <c r="U215" s="93"/>
      <c r="V215" s="93"/>
      <c r="W215" s="93"/>
      <c r="X215" s="93"/>
      <c r="Y215" s="93"/>
      <c r="Z215" s="93"/>
      <c r="AA215" s="573"/>
      <c r="AB215" s="573"/>
      <c r="AC215" s="67"/>
      <c r="AD215" s="67"/>
      <c r="AE215" s="31"/>
      <c r="AF215" s="21"/>
    </row>
    <row r="216" spans="1:58" ht="18" customHeight="1">
      <c r="A216" s="21"/>
      <c r="B216" s="21"/>
      <c r="C216" s="8"/>
      <c r="D216" s="93"/>
      <c r="E216" s="96" t="s">
        <v>135</v>
      </c>
      <c r="F216" s="96"/>
      <c r="G216" s="96"/>
      <c r="H216" s="96"/>
      <c r="I216" s="96"/>
      <c r="J216" s="96"/>
      <c r="K216" s="96"/>
      <c r="L216" s="96"/>
      <c r="M216" s="98">
        <f>A1243</f>
        <v>22</v>
      </c>
      <c r="N216" s="93"/>
      <c r="O216" s="93"/>
      <c r="P216" s="93"/>
      <c r="Q216" s="93"/>
      <c r="R216" s="93"/>
      <c r="S216" s="93"/>
      <c r="T216" s="93"/>
      <c r="U216" s="93"/>
      <c r="V216" s="93"/>
      <c r="W216" s="93"/>
      <c r="X216" s="93"/>
      <c r="Y216" s="93"/>
      <c r="Z216" s="93"/>
      <c r="AA216" s="573"/>
      <c r="AB216" s="573"/>
      <c r="AC216" s="67"/>
      <c r="AD216" s="67"/>
      <c r="AE216" s="31"/>
      <c r="AF216" s="21"/>
    </row>
    <row r="217" spans="1:58" ht="18" customHeight="1">
      <c r="A217" s="21"/>
      <c r="B217" s="21"/>
      <c r="C217" s="8"/>
      <c r="D217" s="93"/>
      <c r="E217" s="96" t="s">
        <v>136</v>
      </c>
      <c r="F217" s="96"/>
      <c r="G217" s="96"/>
      <c r="H217" s="96"/>
      <c r="I217" s="96"/>
      <c r="J217" s="96"/>
      <c r="K217" s="96"/>
      <c r="L217" s="96"/>
      <c r="M217" s="98">
        <f>A1285</f>
        <v>23</v>
      </c>
      <c r="N217" s="93"/>
      <c r="O217" s="93"/>
      <c r="P217" s="93"/>
      <c r="Q217" s="93"/>
      <c r="R217" s="93"/>
      <c r="S217" s="93"/>
      <c r="T217" s="93"/>
      <c r="U217" s="93"/>
      <c r="V217" s="93"/>
      <c r="W217" s="93"/>
      <c r="X217" s="93"/>
      <c r="Y217" s="93"/>
      <c r="Z217" s="93"/>
      <c r="AA217" s="573"/>
      <c r="AB217" s="573"/>
      <c r="AC217" s="67"/>
      <c r="AD217" s="67"/>
      <c r="AE217" s="31"/>
      <c r="AF217" s="21"/>
    </row>
    <row r="218" spans="1:58" ht="18" customHeight="1">
      <c r="A218" s="21"/>
      <c r="B218" s="21"/>
      <c r="C218" s="8"/>
      <c r="D218" s="93"/>
      <c r="E218" s="96" t="s">
        <v>137</v>
      </c>
      <c r="F218" s="96"/>
      <c r="G218" s="96"/>
      <c r="H218" s="96"/>
      <c r="I218" s="96"/>
      <c r="J218" s="96"/>
      <c r="K218" s="96"/>
      <c r="L218" s="96"/>
      <c r="M218" s="98">
        <f>A1285</f>
        <v>23</v>
      </c>
      <c r="N218" s="93"/>
      <c r="O218" s="93"/>
      <c r="P218" s="93"/>
      <c r="Q218" s="93"/>
      <c r="R218" s="93"/>
      <c r="S218" s="93"/>
      <c r="T218" s="93"/>
      <c r="U218" s="93"/>
      <c r="V218" s="93"/>
      <c r="W218" s="93"/>
      <c r="X218" s="93"/>
      <c r="Y218" s="93"/>
      <c r="Z218" s="93"/>
      <c r="AA218" s="573"/>
      <c r="AB218" s="573"/>
      <c r="AC218" s="67"/>
      <c r="AD218" s="67"/>
      <c r="AE218" s="31"/>
      <c r="AF218" s="21"/>
    </row>
    <row r="219" spans="1:58" ht="18" customHeight="1">
      <c r="A219" s="21"/>
      <c r="B219" s="21"/>
      <c r="C219" s="8"/>
      <c r="D219" s="93"/>
      <c r="E219" s="96" t="s">
        <v>138</v>
      </c>
      <c r="F219" s="96"/>
      <c r="G219" s="96"/>
      <c r="H219" s="96"/>
      <c r="I219" s="96"/>
      <c r="J219" s="96"/>
      <c r="K219" s="96"/>
      <c r="L219" s="96"/>
      <c r="M219" s="98">
        <f>A1362</f>
        <v>24</v>
      </c>
      <c r="N219" s="93"/>
      <c r="O219" s="93"/>
      <c r="P219" s="93"/>
      <c r="Q219" s="93"/>
      <c r="R219" s="93"/>
      <c r="S219" s="93"/>
      <c r="T219" s="93"/>
      <c r="U219" s="93"/>
      <c r="V219" s="93"/>
      <c r="W219" s="93"/>
      <c r="X219" s="93"/>
      <c r="Y219" s="93"/>
      <c r="Z219" s="93"/>
      <c r="AA219" s="573"/>
      <c r="AB219" s="573"/>
      <c r="AC219" s="67"/>
      <c r="AD219" s="67"/>
      <c r="AE219" s="31"/>
      <c r="AF219" s="21"/>
    </row>
    <row r="220" spans="1:58" ht="25" customHeight="1">
      <c r="A220" s="21"/>
      <c r="B220" s="21"/>
      <c r="C220" s="68"/>
      <c r="D220" s="643" t="s">
        <v>139</v>
      </c>
      <c r="E220" s="643"/>
      <c r="F220" s="643"/>
      <c r="G220" s="643"/>
      <c r="H220" s="643"/>
      <c r="I220" s="643"/>
      <c r="J220" s="643"/>
      <c r="K220" s="643"/>
      <c r="L220" s="643"/>
      <c r="M220" s="643"/>
      <c r="N220" s="643"/>
      <c r="O220" s="643"/>
      <c r="P220" s="643"/>
      <c r="Q220" s="643"/>
      <c r="R220" s="643"/>
      <c r="S220" s="643"/>
      <c r="T220" s="643"/>
      <c r="U220" s="643"/>
      <c r="V220" s="643"/>
      <c r="W220" s="643"/>
      <c r="X220" s="643"/>
      <c r="Y220" s="643"/>
      <c r="Z220" s="643"/>
      <c r="AA220" s="643"/>
      <c r="AB220" s="475">
        <f>A1392</f>
        <v>25</v>
      </c>
      <c r="AC220" s="475"/>
      <c r="AD220" s="102"/>
      <c r="AE220" s="21"/>
      <c r="AF220" s="21"/>
    </row>
    <row r="221" spans="1:58" ht="25" customHeight="1">
      <c r="A221" s="21"/>
      <c r="B221" s="21"/>
      <c r="C221" s="100"/>
      <c r="D221" s="640" t="s">
        <v>140</v>
      </c>
      <c r="E221" s="640"/>
      <c r="F221" s="640"/>
      <c r="G221" s="640"/>
      <c r="H221" s="640"/>
      <c r="I221" s="640"/>
      <c r="J221" s="640"/>
      <c r="K221" s="640"/>
      <c r="L221" s="640"/>
      <c r="M221" s="640"/>
      <c r="N221" s="640"/>
      <c r="O221" s="640"/>
      <c r="P221" s="640"/>
      <c r="Q221" s="640"/>
      <c r="R221" s="640"/>
      <c r="S221" s="640"/>
      <c r="T221" s="640"/>
      <c r="U221" s="640"/>
      <c r="V221" s="640"/>
      <c r="W221" s="640"/>
      <c r="X221" s="640"/>
      <c r="Y221" s="640"/>
      <c r="Z221" s="640"/>
      <c r="AA221" s="640"/>
      <c r="AB221" s="418">
        <f>A1392</f>
        <v>25</v>
      </c>
      <c r="AC221" s="418"/>
      <c r="AD221" s="101"/>
      <c r="AE221" s="21"/>
      <c r="AF221" s="21"/>
    </row>
    <row r="222" spans="1:58" ht="25" customHeight="1">
      <c r="A222" s="21"/>
      <c r="B222" s="21"/>
      <c r="C222" s="68"/>
      <c r="D222" s="643" t="s">
        <v>21</v>
      </c>
      <c r="E222" s="643"/>
      <c r="F222" s="643"/>
      <c r="G222" s="643"/>
      <c r="H222" s="643"/>
      <c r="I222" s="643"/>
      <c r="J222" s="643"/>
      <c r="K222" s="643"/>
      <c r="L222" s="643"/>
      <c r="M222" s="643"/>
      <c r="N222" s="643"/>
      <c r="O222" s="643"/>
      <c r="P222" s="643"/>
      <c r="Q222" s="643"/>
      <c r="R222" s="643"/>
      <c r="S222" s="643"/>
      <c r="T222" s="643"/>
      <c r="U222" s="643"/>
      <c r="V222" s="643"/>
      <c r="W222" s="643"/>
      <c r="X222" s="643"/>
      <c r="Y222" s="643"/>
      <c r="Z222" s="643"/>
      <c r="AA222" s="643"/>
      <c r="AB222" s="475">
        <f>A1415</f>
        <v>26</v>
      </c>
      <c r="AC222" s="475"/>
      <c r="AD222" s="102"/>
      <c r="AE222" s="21"/>
      <c r="AF222" s="21"/>
    </row>
    <row r="223" spans="1:58" ht="5.15" customHeight="1">
      <c r="A223" s="57"/>
      <c r="B223" s="9"/>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21"/>
      <c r="AQ223" s="347" t="s">
        <v>141</v>
      </c>
      <c r="AR223" s="201"/>
      <c r="AS223" s="346" t="s">
        <v>142</v>
      </c>
      <c r="AT223" s="346" t="s">
        <v>143</v>
      </c>
      <c r="AU223" s="346"/>
      <c r="AV223" s="197"/>
    </row>
    <row r="224" spans="1:58" s="107" customFormat="1" ht="20.149999999999999" customHeight="1">
      <c r="A224" s="10"/>
      <c r="B224" s="11"/>
      <c r="C224" s="524" t="s">
        <v>144</v>
      </c>
      <c r="D224" s="524"/>
      <c r="E224" s="524"/>
      <c r="F224" s="524"/>
      <c r="G224" s="524"/>
      <c r="H224" s="524"/>
      <c r="I224" s="524"/>
      <c r="J224" s="524"/>
      <c r="K224" s="524"/>
      <c r="L224" s="524"/>
      <c r="M224" s="524"/>
      <c r="N224" s="524"/>
      <c r="O224" s="524"/>
      <c r="P224" s="524"/>
      <c r="Q224" s="524"/>
      <c r="R224" s="524"/>
      <c r="S224" s="524"/>
      <c r="T224" s="524"/>
      <c r="U224" s="524"/>
      <c r="V224" s="524"/>
      <c r="W224" s="524"/>
      <c r="X224" s="524"/>
      <c r="Y224" s="524"/>
      <c r="Z224" s="524"/>
      <c r="AA224" s="524"/>
      <c r="AB224" s="524"/>
      <c r="AC224" s="524"/>
      <c r="AD224" s="524"/>
      <c r="AE224" s="524"/>
      <c r="AF224" s="12"/>
      <c r="AG224" s="63"/>
      <c r="AH224" s="65"/>
      <c r="AI224" s="65"/>
      <c r="AJ224" s="117"/>
      <c r="AK224" s="13"/>
      <c r="AL224" s="13"/>
      <c r="AM224" s="13"/>
      <c r="AN224" s="13"/>
      <c r="AO224" s="13"/>
      <c r="AP224" s="13"/>
      <c r="AQ224" s="347"/>
      <c r="AR224" s="201"/>
      <c r="AS224" s="346"/>
      <c r="AT224" s="346"/>
      <c r="AU224" s="346"/>
      <c r="AV224" s="197"/>
      <c r="AW224" s="327" t="s">
        <v>145</v>
      </c>
      <c r="AX224" s="327"/>
      <c r="AY224" s="327"/>
      <c r="AZ224" s="327"/>
      <c r="BA224" s="193"/>
      <c r="BB224" s="193"/>
      <c r="BC224" s="265"/>
      <c r="BD224" s="203"/>
      <c r="BE224" s="203"/>
      <c r="BF224" s="265"/>
    </row>
    <row r="225" spans="1:58" s="107" customFormat="1" ht="40" customHeight="1">
      <c r="A225" s="10"/>
      <c r="B225" s="11"/>
      <c r="C225" s="380" t="s">
        <v>146</v>
      </c>
      <c r="D225" s="380"/>
      <c r="E225" s="380"/>
      <c r="F225" s="380"/>
      <c r="G225" s="380"/>
      <c r="H225" s="380"/>
      <c r="I225" s="380"/>
      <c r="J225" s="380"/>
      <c r="K225" s="380"/>
      <c r="L225" s="380"/>
      <c r="M225" s="380"/>
      <c r="N225" s="380"/>
      <c r="O225" s="380"/>
      <c r="P225" s="380"/>
      <c r="Q225" s="380"/>
      <c r="R225" s="380"/>
      <c r="S225" s="380"/>
      <c r="T225" s="380"/>
      <c r="U225" s="380"/>
      <c r="V225" s="380"/>
      <c r="W225" s="380"/>
      <c r="X225" s="380"/>
      <c r="Y225" s="380"/>
      <c r="Z225" s="380"/>
      <c r="AA225" s="380"/>
      <c r="AB225" s="380"/>
      <c r="AC225" s="380"/>
      <c r="AD225" s="380"/>
      <c r="AE225" s="380"/>
      <c r="AF225" s="12"/>
      <c r="AG225" s="63"/>
      <c r="AH225" s="65"/>
      <c r="AI225" s="65"/>
      <c r="AJ225" s="117"/>
      <c r="AK225" s="13"/>
      <c r="AL225" s="13"/>
      <c r="AM225" s="13"/>
      <c r="AN225" s="13"/>
      <c r="AO225" s="13"/>
      <c r="AP225" s="13"/>
      <c r="AQ225" s="347"/>
      <c r="AR225" s="201"/>
      <c r="AS225" s="346"/>
      <c r="AT225" s="346"/>
      <c r="AU225" s="346"/>
      <c r="AV225" s="197"/>
      <c r="AW225" s="203"/>
      <c r="AX225" s="203"/>
      <c r="AY225" s="203"/>
      <c r="AZ225" s="203"/>
      <c r="BA225" s="203"/>
      <c r="BB225" s="203"/>
      <c r="BC225" s="263"/>
      <c r="BD225" s="203"/>
      <c r="BE225" s="203"/>
      <c r="BF225" s="263"/>
    </row>
    <row r="226" spans="1:58" ht="10" customHeight="1">
      <c r="A226" s="57"/>
      <c r="B226" s="29"/>
      <c r="C226" s="27"/>
      <c r="D226" s="53"/>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27"/>
      <c r="AE226" s="27"/>
      <c r="AF226" s="21"/>
      <c r="AQ226" s="347"/>
      <c r="AR226" s="201"/>
      <c r="AS226" s="346"/>
      <c r="AT226" s="346"/>
      <c r="AU226" s="346"/>
      <c r="AV226" s="197"/>
      <c r="AW226" s="208"/>
      <c r="AX226" s="208"/>
      <c r="AY226" s="208"/>
      <c r="AZ226" s="208"/>
      <c r="BA226" s="208"/>
      <c r="BB226" s="208"/>
      <c r="BC226" s="266"/>
      <c r="BF226" s="266"/>
    </row>
    <row r="227" spans="1:58" ht="20.149999999999999" customHeight="1">
      <c r="A227" s="350">
        <f>A176+1</f>
        <v>4</v>
      </c>
      <c r="B227" s="350"/>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
      <c r="AF227" s="7"/>
      <c r="AQ227" s="347"/>
      <c r="AR227" s="201"/>
      <c r="AS227" s="346"/>
      <c r="AT227" s="346"/>
      <c r="AU227" s="346"/>
      <c r="AV227" s="197"/>
      <c r="AW227" s="197" t="str">
        <f>IFERROR(INDEX($AS$230:$AS$846,MATCH(ROW()-ROW($AW$226),$AR$230:$AR$846,0)),"")</f>
        <v>Hardwired Internet, Connectivity and Equipment Hire:</v>
      </c>
      <c r="AX227" s="197">
        <f>IFERROR(INDEX($AT$230:$AT$846,MATCH(ROW()-ROW($AX$226),$AR$230:$AR$846,0)),"")</f>
        <v>0</v>
      </c>
      <c r="AY227" s="197">
        <f>IFERROR(INDEX($AU$230:$AU$846,MATCH(ROW()-ROW($AY$226),$AR$230:$AR$846,0)),"")</f>
        <v>0</v>
      </c>
      <c r="AZ227" s="197">
        <f>IFERROR(INDEX($AV$230:$AV$846,MATCH(ROW()-ROW($AZ$226),$AR$230:$AR$846,0)),"")</f>
        <v>0</v>
      </c>
      <c r="BA227" s="197"/>
      <c r="BB227" s="197"/>
      <c r="BC227" s="267"/>
      <c r="BF227" s="267"/>
    </row>
    <row r="228" spans="1:58" ht="10" customHeight="1">
      <c r="A228" s="57"/>
      <c r="B228" s="9"/>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21"/>
      <c r="AW228" s="197" t="str">
        <f>IFERROR(INDEX($AS$242:$AS$846,MATCH(ROW()-ROW($AW$226),$AR$242:$AR$846,0)),"")</f>
        <v>Utility Services:</v>
      </c>
      <c r="AX228" s="197">
        <f>IFERROR(INDEX($AT$242:$AT$846,MATCH(ROW()-ROW($AX$226),$AR$242:$AR$846,0)),"")</f>
        <v>0</v>
      </c>
      <c r="AY228" s="197">
        <f>IFERROR(INDEX($AU$242:$AU$846,MATCH(ROW()-ROW($AY$226),$AR$242:$AR$846,0)),"")</f>
        <v>0</v>
      </c>
      <c r="AZ228" s="197">
        <f>IFERROR(INDEX($AV$242:$AV$846,MATCH(ROW()-ROW($AZ$226),$AR$242:$AR$846,0)),"")</f>
        <v>0</v>
      </c>
      <c r="BA228" s="197"/>
      <c r="BB228" s="197"/>
      <c r="BC228" s="267"/>
      <c r="BF228" s="267"/>
    </row>
    <row r="229" spans="1:58" ht="10" customHeight="1">
      <c r="A229" s="21"/>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70"/>
      <c r="AD229" s="70"/>
      <c r="AE229" s="70"/>
      <c r="AF229" s="21"/>
      <c r="AW229" s="197" t="str">
        <f>IFERROR(INDEX($AS$242:$AS$846,MATCH(ROW()-ROW($AW$226),$AR$242:$AR$846,0)),"")</f>
        <v>On-Stand Security:</v>
      </c>
      <c r="AX229" s="197">
        <f>IFERROR(INDEX($AT$242:$AT$846,MATCH(ROW()-ROW($AX$226),$AR$242:$AR$846,0)),"")</f>
        <v>0</v>
      </c>
      <c r="AY229" s="197">
        <f>IFERROR(INDEX($AU$242:$AU$846,MATCH(ROW()-ROW($AY$226),$AR$242:$AR$846,0)),"")</f>
        <v>0</v>
      </c>
      <c r="AZ229" s="197">
        <f>IFERROR(INDEX($AV$242:$AV$846,MATCH(ROW()-ROW($AZ$226),$AR$242:$AR$846,0)),"")</f>
        <v>0</v>
      </c>
      <c r="BA229" s="197"/>
      <c r="BB229" s="197"/>
      <c r="BC229" s="267"/>
      <c r="BF229" s="267"/>
    </row>
    <row r="230" spans="1:58" ht="20.149999999999999" customHeight="1">
      <c r="A230" s="21"/>
      <c r="B230" s="8"/>
      <c r="C230" s="418" t="s">
        <v>112</v>
      </c>
      <c r="D230" s="418"/>
      <c r="E230" s="418"/>
      <c r="F230" s="418"/>
      <c r="G230" s="418"/>
      <c r="H230" s="418"/>
      <c r="I230" s="418"/>
      <c r="J230" s="418"/>
      <c r="K230" s="418"/>
      <c r="L230" s="418"/>
      <c r="M230" s="418"/>
      <c r="N230" s="418"/>
      <c r="O230" s="418"/>
      <c r="P230" s="418"/>
      <c r="Q230" s="418"/>
      <c r="R230" s="418"/>
      <c r="S230" s="418"/>
      <c r="T230" s="418"/>
      <c r="U230" s="418"/>
      <c r="V230" s="418"/>
      <c r="W230" s="418"/>
      <c r="X230" s="418"/>
      <c r="Y230" s="418"/>
      <c r="Z230" s="418"/>
      <c r="AA230" s="418"/>
      <c r="AB230" s="418"/>
      <c r="AC230" s="418"/>
      <c r="AD230" s="418"/>
      <c r="AE230" s="70"/>
      <c r="AF230" s="21"/>
      <c r="AJ230" s="116" t="b">
        <f>IF(COUNTIF(AJ235:AJ410,TRUE)&gt;0,TRUE,FALSE)</f>
        <v>0</v>
      </c>
      <c r="AR230" s="193">
        <f>IF(AS230="","",MAX(AR229:AR$229)+1)</f>
        <v>1</v>
      </c>
      <c r="AS230" s="198" t="str">
        <f>C230&amp;":"</f>
        <v>Hardwired Internet, Connectivity and Equipment Hire:</v>
      </c>
      <c r="AW230" s="197" t="str">
        <f>IFERROR(INDEX($AS$242:$AS$846,MATCH(ROW()-ROW($AW$226),$AR$242:$AR$846,0)),"")</f>
        <v>Fire Safety:</v>
      </c>
      <c r="AX230" s="197">
        <f>IFERROR(INDEX($AT$242:$AT$846,MATCH(ROW()-ROW($AX$226),$AR$242:$AR$846,0)),"")</f>
        <v>0</v>
      </c>
      <c r="AY230" s="197">
        <f>IFERROR(INDEX($AU$242:$AU$846,MATCH(ROW()-ROW($AY$226),$AR$242:$AR$846,0)),"")</f>
        <v>0</v>
      </c>
      <c r="AZ230" s="197">
        <f>IFERROR(INDEX($AV$242:$AV$846,MATCH(ROW()-ROW($AZ$226),$AR$242:$AR$846,0)),"")</f>
        <v>0</v>
      </c>
      <c r="BA230" s="197"/>
      <c r="BB230" s="197"/>
      <c r="BC230" s="267"/>
      <c r="BF230" s="267"/>
    </row>
    <row r="231" spans="1:58" ht="10" customHeight="1">
      <c r="A231" s="21"/>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70"/>
      <c r="AD231" s="70"/>
      <c r="AE231" s="70"/>
      <c r="AF231" s="21"/>
      <c r="AR231" s="193" t="str">
        <f>IF(AS231="","",MAX(AR$229:AR230)+1)</f>
        <v/>
      </c>
      <c r="AW231" s="197" t="str">
        <f>IFERROR(INDEX($AS$242:$AS$846,MATCH(ROW()-ROW($AW$226),$AR$242:$AR$846,0)),"")</f>
        <v>Aerial Services:</v>
      </c>
      <c r="AX231" s="197">
        <f>IFERROR(INDEX($AT$242:$AT$846,MATCH(ROW()-ROW($AX$226),$AR$242:$AR$846,0)),"")</f>
        <v>0</v>
      </c>
      <c r="AY231" s="197">
        <f>IFERROR(INDEX($AU$242:$AU$846,MATCH(ROW()-ROW($AY$226),$AR$242:$AR$846,0)),"")</f>
        <v>0</v>
      </c>
      <c r="AZ231" s="197">
        <f>IFERROR(INDEX($AV$242:$AV$846,MATCH(ROW()-ROW($AZ$226),$AR$242:$AR$846,0)),"")</f>
        <v>0</v>
      </c>
      <c r="BA231" s="197"/>
      <c r="BB231" s="197"/>
      <c r="BC231" s="267"/>
      <c r="BF231" s="267"/>
    </row>
    <row r="232" spans="1:58" ht="7"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R232" s="193" t="str">
        <f>IF(AS232="","",MAX(AR$229:AR231)+1)</f>
        <v/>
      </c>
      <c r="AW232" s="197" t="str">
        <f>IFERROR(INDEX($AS$242:$AS$846,MATCH(ROW()-ROW($AW$226),$AR$242:$AR$846,0)),"")</f>
        <v>Barriers and Fencing:</v>
      </c>
      <c r="AX232" s="197">
        <f>IFERROR(INDEX($AT$242:$AT$846,MATCH(ROW()-ROW($AX$226),$AR$242:$AR$846,0)),"")</f>
        <v>0</v>
      </c>
      <c r="AY232" s="197">
        <f>IFERROR(INDEX($AU$242:$AU$846,MATCH(ROW()-ROW($AY$226),$AR$242:$AR$846,0)),"")</f>
        <v>0</v>
      </c>
      <c r="AZ232" s="197">
        <f>IFERROR(INDEX($AV$242:$AV$846,MATCH(ROW()-ROW($AZ$226),$AR$242:$AR$846,0)),"")</f>
        <v>0</v>
      </c>
      <c r="BA232" s="197"/>
      <c r="BB232" s="197"/>
      <c r="BC232" s="267"/>
      <c r="BF232" s="267"/>
    </row>
    <row r="233" spans="1:58" ht="50.15" customHeight="1">
      <c r="A233" s="57"/>
      <c r="B233" s="376" t="s">
        <v>147</v>
      </c>
      <c r="C233" s="376"/>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c r="AD233" s="376"/>
      <c r="AE233" s="376"/>
      <c r="AF233" s="21"/>
      <c r="AQ233" s="193"/>
      <c r="AR233" s="193" t="str">
        <f>IF(AS233="","",MAX(AR$229:AR232)+1)</f>
        <v/>
      </c>
      <c r="AT233" s="199"/>
      <c r="AU233" s="200"/>
      <c r="AV233" s="200"/>
      <c r="AW233" s="197" t="str">
        <f>IFERROR(INDEX($AS$242:$AS$846,MATCH(ROW()-ROW($AW$226),$AR$242:$AR$846,0)),"")</f>
        <v>Floor Work and Bolting Down:</v>
      </c>
      <c r="AX233" s="197">
        <f>IFERROR(INDEX($AT$242:$AT$846,MATCH(ROW()-ROW($AX$226),$AR$242:$AR$846,0)),"")</f>
        <v>0</v>
      </c>
      <c r="AY233" s="197">
        <f>IFERROR(INDEX($AU$242:$AU$846,MATCH(ROW()-ROW($AY$226),$AR$242:$AR$846,0)),"")</f>
        <v>0</v>
      </c>
      <c r="AZ233" s="197">
        <f>IFERROR(INDEX($AV$242:$AV$846,MATCH(ROW()-ROW($AZ$226),$AR$242:$AR$846,0)),"")</f>
        <v>0</v>
      </c>
      <c r="BA233" s="197"/>
      <c r="BB233" s="197"/>
      <c r="BC233" s="267"/>
      <c r="BF233" s="267"/>
    </row>
    <row r="234" spans="1:58" ht="7" customHeight="1" thickBo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Q234" s="201"/>
      <c r="AR234" s="193" t="str">
        <f>IF(AS234="","",MAX(AR$229:AR233)+1)</f>
        <v/>
      </c>
      <c r="AS234" s="196"/>
      <c r="AT234" s="201"/>
      <c r="AU234" s="202"/>
      <c r="AV234" s="202"/>
      <c r="AW234" s="197" t="str">
        <f>IFERROR(INDEX($AS$242:$AS$846,MATCH(ROW()-ROW($AW$226),$AR$242:$AR$846,0)),"")</f>
        <v>Stand Cleaning Services and Supplies:</v>
      </c>
      <c r="AX234" s="197">
        <f>IFERROR(INDEX($AT$242:$AT$846,MATCH(ROW()-ROW($AX$226),$AR$242:$AR$846,0)),"")</f>
        <v>0</v>
      </c>
      <c r="AY234" s="197">
        <f>IFERROR(INDEX($AU$242:$AU$846,MATCH(ROW()-ROW($AY$226),$AR$242:$AR$846,0)),"")</f>
        <v>0</v>
      </c>
      <c r="AZ234" s="197">
        <f>IFERROR(INDEX($AV$242:$AV$846,MATCH(ROW()-ROW($AZ$226),$AR$242:$AR$846,0)),"")</f>
        <v>0</v>
      </c>
      <c r="BA234" s="197"/>
      <c r="BB234" s="197"/>
      <c r="BC234" s="267"/>
      <c r="BF234" s="267"/>
    </row>
    <row r="235" spans="1:58" ht="25" customHeight="1" thickBot="1">
      <c r="A235" s="21"/>
      <c r="B235" s="369" t="s">
        <v>113</v>
      </c>
      <c r="C235" s="370"/>
      <c r="D235" s="370"/>
      <c r="E235" s="370"/>
      <c r="F235" s="370"/>
      <c r="G235" s="370"/>
      <c r="H235" s="370"/>
      <c r="I235" s="370"/>
      <c r="J235" s="370"/>
      <c r="K235" s="370"/>
      <c r="L235" s="370"/>
      <c r="M235" s="370"/>
      <c r="N235" s="370"/>
      <c r="O235" s="370"/>
      <c r="P235" s="370"/>
      <c r="Q235" s="370"/>
      <c r="R235" s="370"/>
      <c r="S235" s="370"/>
      <c r="T235" s="370"/>
      <c r="U235" s="370"/>
      <c r="V235" s="370"/>
      <c r="W235" s="370"/>
      <c r="X235" s="370"/>
      <c r="Y235" s="370"/>
      <c r="Z235" s="370"/>
      <c r="AA235" s="370"/>
      <c r="AB235" s="370"/>
      <c r="AC235" s="370"/>
      <c r="AD235" s="370"/>
      <c r="AE235" s="371"/>
      <c r="AF235" s="21"/>
      <c r="AQ235" s="193"/>
      <c r="AR235" s="193" t="str">
        <f>IF(AS235="","",MAX(AR$229:AR234)+1)</f>
        <v/>
      </c>
      <c r="AS235" s="194"/>
      <c r="AT235" s="194"/>
      <c r="AU235" s="195"/>
      <c r="AV235" s="195"/>
      <c r="AW235" s="197" t="str">
        <f>IFERROR(INDEX($AS$242:$AS$846,MATCH(ROW()-ROW($AW$226),$AR$242:$AR$846,0)),"")</f>
        <v/>
      </c>
      <c r="AX235" s="197" t="str">
        <f>IFERROR(INDEX($AT$242:$AT$846,MATCH(ROW()-ROW($AX$226),$AR$242:$AR$846,0)),"")</f>
        <v/>
      </c>
      <c r="AY235" s="197" t="str">
        <f>IFERROR(INDEX($AU$242:$AU$846,MATCH(ROW()-ROW($AY$226),$AR$242:$AR$846,0)),"")</f>
        <v/>
      </c>
      <c r="AZ235" s="197" t="str">
        <f>IFERROR(INDEX($AV$242:$AV$846,MATCH(ROW()-ROW($AZ$226),$AR$242:$AR$846,0)),"")</f>
        <v/>
      </c>
      <c r="BA235" s="197"/>
      <c r="BB235" s="197"/>
      <c r="BC235" s="267"/>
      <c r="BF235" s="267"/>
    </row>
    <row r="236" spans="1:58" ht="7"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Q236" s="193"/>
      <c r="AR236" s="193" t="str">
        <f>IF(AS236="","",MAX(AR$229:AR235)+1)</f>
        <v/>
      </c>
      <c r="AS236" s="199"/>
      <c r="AT236" s="199"/>
      <c r="AU236" s="200"/>
      <c r="AV236" s="200"/>
      <c r="AW236" s="197" t="str">
        <f>IFERROR(INDEX($AS$242:$AS$846,MATCH(ROW()-ROW($AW$226),$AR$242:$AR$846,0)),"")</f>
        <v/>
      </c>
      <c r="AX236" s="197" t="str">
        <f>IFERROR(INDEX($AT$242:$AT$846,MATCH(ROW()-ROW($AX$226),$AR$242:$AR$846,0)),"")</f>
        <v/>
      </c>
      <c r="AY236" s="197" t="str">
        <f>IFERROR(INDEX($AU$242:$AU$846,MATCH(ROW()-ROW($AY$226),$AR$242:$AR$846,0)),"")</f>
        <v/>
      </c>
      <c r="AZ236" s="197" t="str">
        <f>IFERROR(INDEX($AV$242:$AV$846,MATCH(ROW()-ROW($AZ$226),$AR$242:$AR$846,0)),"")</f>
        <v/>
      </c>
      <c r="BA236" s="197"/>
      <c r="BB236" s="197"/>
      <c r="BC236" s="267"/>
      <c r="BF236" s="267"/>
    </row>
    <row r="237" spans="1:58" ht="20.149999999999999" customHeight="1">
      <c r="A237" s="57"/>
      <c r="B237" s="30"/>
      <c r="C237" s="466" t="s">
        <v>148</v>
      </c>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30"/>
      <c r="AF237" s="21"/>
      <c r="AQ237" s="193"/>
      <c r="AR237" s="193" t="str">
        <f>IF(AS237="","",MAX(AR$229:AR236)+1)</f>
        <v/>
      </c>
      <c r="AS237" s="199"/>
      <c r="AT237" s="199"/>
      <c r="AU237" s="200"/>
      <c r="AV237" s="200"/>
      <c r="AW237" s="197" t="str">
        <f>IFERROR(INDEX($AS$242:$AS$846,MATCH(ROW()-ROW($AW$226),$AR$242:$AR$846,0)),"")</f>
        <v/>
      </c>
      <c r="AX237" s="197" t="str">
        <f>IFERROR(INDEX($AT$242:$AT$846,MATCH(ROW()-ROW($AX$226),$AR$242:$AR$846,0)),"")</f>
        <v/>
      </c>
      <c r="AY237" s="197" t="str">
        <f>IFERROR(INDEX($AU$242:$AU$846,MATCH(ROW()-ROW($AY$226),$AR$242:$AR$846,0)),"")</f>
        <v/>
      </c>
      <c r="AZ237" s="197" t="str">
        <f>IFERROR(INDEX($AV$242:$AV$846,MATCH(ROW()-ROW($AZ$226),$AR$242:$AR$846,0)),"")</f>
        <v/>
      </c>
      <c r="BA237" s="197"/>
      <c r="BB237" s="197"/>
      <c r="BC237" s="267"/>
      <c r="BF237" s="267"/>
    </row>
    <row r="238" spans="1:58" ht="7"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R238" s="193" t="str">
        <f>IF(AS238="","",MAX(AR$229:AR237)+1)</f>
        <v/>
      </c>
      <c r="AW238" s="197" t="str">
        <f>IFERROR(INDEX($AS$242:$AS$846,MATCH(ROW()-ROW($AW$226),$AR$242:$AR$846,0)),"")</f>
        <v/>
      </c>
      <c r="AX238" s="197" t="str">
        <f>IFERROR(INDEX($AT$242:$AT$846,MATCH(ROW()-ROW($AX$226),$AR$242:$AR$846,0)),"")</f>
        <v/>
      </c>
      <c r="AY238" s="197" t="str">
        <f>IFERROR(INDEX($AU$242:$AU$846,MATCH(ROW()-ROW($AY$226),$AR$242:$AR$846,0)),"")</f>
        <v/>
      </c>
      <c r="AZ238" s="197" t="str">
        <f>IFERROR(INDEX($AV$242:$AV$846,MATCH(ROW()-ROW($AZ$226),$AR$242:$AR$846,0)),"")</f>
        <v/>
      </c>
      <c r="BA238" s="197"/>
      <c r="BB238" s="197"/>
      <c r="BC238" s="267"/>
      <c r="BF238" s="267"/>
    </row>
    <row r="239" spans="1:58" ht="20.149999999999999" customHeight="1">
      <c r="A239" s="21"/>
      <c r="B239" s="475" t="s">
        <v>149</v>
      </c>
      <c r="C239" s="475"/>
      <c r="D239" s="475"/>
      <c r="E239" s="475"/>
      <c r="F239" s="475"/>
      <c r="G239" s="475"/>
      <c r="H239" s="475"/>
      <c r="I239" s="475"/>
      <c r="J239" s="475"/>
      <c r="K239" s="475"/>
      <c r="L239" s="475"/>
      <c r="M239" s="475"/>
      <c r="N239" s="475"/>
      <c r="O239" s="475"/>
      <c r="P239" s="475"/>
      <c r="Q239" s="476" t="s">
        <v>150</v>
      </c>
      <c r="R239" s="476"/>
      <c r="S239" s="476"/>
      <c r="T239" s="476"/>
      <c r="U239" s="476"/>
      <c r="V239" s="476"/>
      <c r="W239" s="324" t="s">
        <v>151</v>
      </c>
      <c r="X239" s="325"/>
      <c r="Y239" s="325"/>
      <c r="Z239" s="477" t="s">
        <v>152</v>
      </c>
      <c r="AA239" s="477"/>
      <c r="AB239" s="477"/>
      <c r="AC239" s="477"/>
      <c r="AD239" s="477"/>
      <c r="AE239" s="477"/>
      <c r="AF239" s="21"/>
      <c r="AR239" s="193" t="str">
        <f>IF(AS239="","",MAX(AR$229:AR238)+1)</f>
        <v/>
      </c>
      <c r="AW239" s="197" t="str">
        <f>IFERROR(INDEX($AS$242:$AS$846,MATCH(ROW()-ROW($AW$226),$AR$242:$AR$846,0)),"")</f>
        <v/>
      </c>
      <c r="AX239" s="197" t="str">
        <f>IFERROR(INDEX($AT$242:$AT$846,MATCH(ROW()-ROW($AX$226),$AR$242:$AR$846,0)),"")</f>
        <v/>
      </c>
      <c r="AY239" s="197" t="str">
        <f>IFERROR(INDEX($AU$242:$AU$846,MATCH(ROW()-ROW($AY$226),$AR$242:$AR$846,0)),"")</f>
        <v/>
      </c>
      <c r="AZ239" s="197" t="str">
        <f>IFERROR(INDEX($AV$242:$AV$846,MATCH(ROW()-ROW($AZ$226),$AR$242:$AR$846,0)),"")</f>
        <v/>
      </c>
      <c r="BA239" s="197"/>
      <c r="BB239" s="197"/>
      <c r="BC239" s="267"/>
      <c r="BF239" s="267"/>
    </row>
    <row r="240" spans="1:58" ht="20.149999999999999" customHeight="1">
      <c r="A240" s="21"/>
      <c r="B240" s="475"/>
      <c r="C240" s="475"/>
      <c r="D240" s="475"/>
      <c r="E240" s="475"/>
      <c r="F240" s="475"/>
      <c r="G240" s="475"/>
      <c r="H240" s="475"/>
      <c r="I240" s="475"/>
      <c r="J240" s="475"/>
      <c r="K240" s="475"/>
      <c r="L240" s="475"/>
      <c r="M240" s="475"/>
      <c r="N240" s="475"/>
      <c r="O240" s="475"/>
      <c r="P240" s="475"/>
      <c r="Q240" s="326" t="s">
        <v>75</v>
      </c>
      <c r="R240" s="326"/>
      <c r="S240" s="326"/>
      <c r="T240" s="326" t="s">
        <v>76</v>
      </c>
      <c r="U240" s="326"/>
      <c r="V240" s="326"/>
      <c r="W240" s="325"/>
      <c r="X240" s="325"/>
      <c r="Y240" s="325"/>
      <c r="Z240" s="326" t="s">
        <v>75</v>
      </c>
      <c r="AA240" s="326"/>
      <c r="AB240" s="326"/>
      <c r="AC240" s="326" t="s">
        <v>76</v>
      </c>
      <c r="AD240" s="326"/>
      <c r="AE240" s="326"/>
      <c r="AF240" s="21"/>
      <c r="AR240" s="193" t="str">
        <f>IF(AS240="","",MAX(AR$229:AR239)+1)</f>
        <v/>
      </c>
      <c r="AW240" s="197" t="str">
        <f>IFERROR(INDEX($AS$242:$AS$846,MATCH(ROW()-ROW($AW$226),$AR$242:$AR$846,0)),"")</f>
        <v/>
      </c>
      <c r="AX240" s="197" t="str">
        <f>IFERROR(INDEX($AT$242:$AT$846,MATCH(ROW()-ROW($AX$226),$AR$242:$AR$846,0)),"")</f>
        <v/>
      </c>
      <c r="AY240" s="197" t="str">
        <f>IFERROR(INDEX($AU$242:$AU$846,MATCH(ROW()-ROW($AY$226),$AR$242:$AR$846,0)),"")</f>
        <v/>
      </c>
      <c r="AZ240" s="197" t="str">
        <f>IFERROR(INDEX($AV$242:$AV$846,MATCH(ROW()-ROW($AZ$226),$AR$242:$AR$846,0)),"")</f>
        <v/>
      </c>
      <c r="BA240" s="197"/>
      <c r="BB240" s="197"/>
      <c r="BC240" s="267"/>
      <c r="BF240" s="267"/>
    </row>
    <row r="241" spans="1:58" ht="7"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R241" s="193" t="str">
        <f>IF(AS241="","",MAX(AR$229:AR240)+1)</f>
        <v/>
      </c>
      <c r="AW241" s="197" t="str">
        <f>IFERROR(INDEX($AS$242:$AS$846,MATCH(ROW()-ROW($AW$226),$AR$242:$AR$846,0)),"")</f>
        <v/>
      </c>
      <c r="AX241" s="197" t="str">
        <f>IFERROR(INDEX($AT$242:$AT$846,MATCH(ROW()-ROW($AX$226),$AR$242:$AR$846,0)),"")</f>
        <v/>
      </c>
      <c r="AY241" s="197" t="str">
        <f>IFERROR(INDEX($AU$242:$AU$846,MATCH(ROW()-ROW($AY$226),$AR$242:$AR$846,0)),"")</f>
        <v/>
      </c>
      <c r="AZ241" s="197" t="str">
        <f>IFERROR(INDEX($AV$242:$AV$846,MATCH(ROW()-ROW($AZ$226),$AR$242:$AR$846,0)),"")</f>
        <v/>
      </c>
      <c r="BA241" s="197"/>
      <c r="BB241" s="197"/>
      <c r="BC241" s="267"/>
      <c r="BF241" s="267"/>
    </row>
    <row r="242" spans="1:58" ht="20.149999999999999" customHeight="1">
      <c r="A242" s="57"/>
      <c r="B242" s="438" t="s">
        <v>153</v>
      </c>
      <c r="C242" s="438"/>
      <c r="D242" s="438"/>
      <c r="E242" s="438"/>
      <c r="F242" s="438"/>
      <c r="G242" s="438"/>
      <c r="H242" s="438"/>
      <c r="I242" s="438"/>
      <c r="J242" s="438"/>
      <c r="K242" s="438"/>
      <c r="L242" s="438"/>
      <c r="M242" s="438"/>
      <c r="N242" s="438"/>
      <c r="O242" s="438"/>
      <c r="P242" s="438"/>
      <c r="Q242" s="502">
        <f>VLOOKUP($AG242,PriceList,3,FALSE)</f>
        <v>691.87</v>
      </c>
      <c r="R242" s="502"/>
      <c r="S242" s="502"/>
      <c r="T242" s="502">
        <f>VLOOKUP($AG242,PriceList,4,FALSE)</f>
        <v>899.43100000000004</v>
      </c>
      <c r="U242" s="502"/>
      <c r="V242" s="502"/>
      <c r="W242" s="472"/>
      <c r="X242" s="473"/>
      <c r="Y242" s="474"/>
      <c r="Z242" s="502">
        <f>Q242*W242</f>
        <v>0</v>
      </c>
      <c r="AA242" s="502"/>
      <c r="AB242" s="502"/>
      <c r="AC242" s="502">
        <f>T242*W242</f>
        <v>0</v>
      </c>
      <c r="AD242" s="502"/>
      <c r="AE242" s="502"/>
      <c r="AF242" s="21"/>
      <c r="AG242" s="61" t="s">
        <v>154</v>
      </c>
      <c r="AH242" s="66" t="s">
        <v>155</v>
      </c>
      <c r="AI242" s="66" t="b">
        <f>AND(W242&gt;0,AH242="Y")</f>
        <v>0</v>
      </c>
      <c r="AJ242" s="116" t="b">
        <f>OR(ISERROR(Q242),ISERROR(T242),ISERROR(Z242),ISERROR(AC242))</f>
        <v>0</v>
      </c>
      <c r="AQ242" s="196" t="str">
        <f>B242</f>
        <v>5Mbps Broadband Internet</v>
      </c>
      <c r="AR242" s="193" t="str">
        <f>IF(AS242="","",MAX(AR$229:AR241)+1)</f>
        <v/>
      </c>
      <c r="AS242" s="209" t="str">
        <f>IF(W242&gt;0,AQ242,"")</f>
        <v/>
      </c>
      <c r="AT242" s="210" t="str">
        <f>IF(W242&gt;0,W242,"")</f>
        <v/>
      </c>
      <c r="AU242" s="211" t="str">
        <f>IF(W242&gt;0,Z242,"")</f>
        <v/>
      </c>
      <c r="AV242" s="211" t="str">
        <f>IF(W242&gt;0,AC242,"")</f>
        <v/>
      </c>
      <c r="AW242" s="197" t="str">
        <f>IFERROR(INDEX($AS$242:$AS$846,MATCH(ROW()-ROW($AW$226),$AR$242:$AR$846,0)),"")</f>
        <v/>
      </c>
      <c r="AX242" s="197" t="str">
        <f>IFERROR(INDEX($AT$242:$AT$846,MATCH(ROW()-ROW($AX$226),$AR$242:$AR$846,0)),"")</f>
        <v/>
      </c>
      <c r="AY242" s="197" t="str">
        <f>IFERROR(INDEX($AU$242:$AU$846,MATCH(ROW()-ROW($AY$226),$AR$242:$AR$846,0)),"")</f>
        <v/>
      </c>
      <c r="AZ242" s="197" t="str">
        <f>IFERROR(INDEX($AV$242:$AV$846,MATCH(ROW()-ROW($AZ$226),$AR$242:$AR$846,0)),"")</f>
        <v/>
      </c>
      <c r="BA242" s="197"/>
      <c r="BB242" s="197"/>
      <c r="BC242" s="267"/>
      <c r="BF242" s="267"/>
    </row>
    <row r="243" spans="1:58" ht="5.1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R243" s="193" t="str">
        <f>IF(AS243="","",MAX(AR$229:AR242)+1)</f>
        <v/>
      </c>
      <c r="AW243" s="197" t="str">
        <f>IFERROR(INDEX($AS$242:$AS$846,MATCH(ROW()-ROW($AW$226),$AR$242:$AR$846,0)),"")</f>
        <v/>
      </c>
      <c r="AX243" s="197" t="str">
        <f>IFERROR(INDEX($AT$242:$AT$846,MATCH(ROW()-ROW($AX$226),$AR$242:$AR$846,0)),"")</f>
        <v/>
      </c>
      <c r="AY243" s="197" t="str">
        <f>IFERROR(INDEX($AU$242:$AU$846,MATCH(ROW()-ROW($AY$226),$AR$242:$AR$846,0)),"")</f>
        <v/>
      </c>
      <c r="AZ243" s="197" t="str">
        <f>IFERROR(INDEX($AV$242:$AV$846,MATCH(ROW()-ROW($AZ$226),$AR$242:$AR$846,0)),"")</f>
        <v/>
      </c>
      <c r="BA243" s="197"/>
      <c r="BB243" s="197"/>
      <c r="BC243" s="267"/>
      <c r="BF243" s="267"/>
    </row>
    <row r="244" spans="1:58" ht="5.15" customHeight="1">
      <c r="A244" s="21"/>
      <c r="B244" s="21"/>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21"/>
      <c r="AF244" s="21"/>
      <c r="AR244" s="193" t="str">
        <f>IF(AS244="","",MAX(AR$229:AR243)+1)</f>
        <v/>
      </c>
      <c r="AW244" s="197" t="str">
        <f>IFERROR(INDEX($AS$242:$AS$846,MATCH(ROW()-ROW($AW$226),$AR$242:$AR$846,0)),"")</f>
        <v/>
      </c>
      <c r="AX244" s="197" t="str">
        <f>IFERROR(INDEX($AT$242:$AT$846,MATCH(ROW()-ROW($AX$226),$AR$242:$AR$846,0)),"")</f>
        <v/>
      </c>
      <c r="AY244" s="197" t="str">
        <f>IFERROR(INDEX($AU$242:$AU$846,MATCH(ROW()-ROW($AY$226),$AR$242:$AR$846,0)),"")</f>
        <v/>
      </c>
      <c r="AZ244" s="197" t="str">
        <f>IFERROR(INDEX($AV$242:$AV$846,MATCH(ROW()-ROW($AZ$226),$AR$242:$AR$846,0)),"")</f>
        <v/>
      </c>
      <c r="BA244" s="197"/>
      <c r="BB244" s="197"/>
      <c r="BC244" s="267"/>
      <c r="BF244" s="267"/>
    </row>
    <row r="245" spans="1:58" ht="5.1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R245" s="193" t="str">
        <f>IF(AS245="","",MAX(AR$229:AR244)+1)</f>
        <v/>
      </c>
      <c r="AW245" s="197" t="str">
        <f>IFERROR(INDEX($AS$242:$AS$846,MATCH(ROW()-ROW($AW$226),$AR$242:$AR$846,0)),"")</f>
        <v/>
      </c>
      <c r="AX245" s="197" t="str">
        <f>IFERROR(INDEX($AT$242:$AT$846,MATCH(ROW()-ROW($AX$226),$AR$242:$AR$846,0)),"")</f>
        <v/>
      </c>
      <c r="AY245" s="197" t="str">
        <f>IFERROR(INDEX($AU$242:$AU$846,MATCH(ROW()-ROW($AY$226),$AR$242:$AR$846,0)),"")</f>
        <v/>
      </c>
      <c r="AZ245" s="197" t="str">
        <f>IFERROR(INDEX($AV$242:$AV$846,MATCH(ROW()-ROW($AZ$226),$AR$242:$AR$846,0)),"")</f>
        <v/>
      </c>
      <c r="BA245" s="197"/>
      <c r="BB245" s="197"/>
      <c r="BC245" s="267"/>
      <c r="BF245" s="267"/>
    </row>
    <row r="246" spans="1:58" ht="20.149999999999999" customHeight="1">
      <c r="A246" s="57"/>
      <c r="B246" s="438" t="s">
        <v>156</v>
      </c>
      <c r="C246" s="438"/>
      <c r="D246" s="438"/>
      <c r="E246" s="438"/>
      <c r="F246" s="438"/>
      <c r="G246" s="438"/>
      <c r="H246" s="438"/>
      <c r="I246" s="438"/>
      <c r="J246" s="438"/>
      <c r="K246" s="438"/>
      <c r="L246" s="438"/>
      <c r="M246" s="438"/>
      <c r="N246" s="438"/>
      <c r="O246" s="438"/>
      <c r="P246" s="438"/>
      <c r="Q246" s="502">
        <f>VLOOKUP($AG246,PriceList,3,FALSE)</f>
        <v>1863</v>
      </c>
      <c r="R246" s="502"/>
      <c r="S246" s="502"/>
      <c r="T246" s="502">
        <f>VLOOKUP($AG246,PriceList,4,FALSE)</f>
        <v>2421.9</v>
      </c>
      <c r="U246" s="502"/>
      <c r="V246" s="502"/>
      <c r="W246" s="472"/>
      <c r="X246" s="473"/>
      <c r="Y246" s="474"/>
      <c r="Z246" s="502">
        <f>Q246*W246</f>
        <v>0</v>
      </c>
      <c r="AA246" s="502"/>
      <c r="AB246" s="502"/>
      <c r="AC246" s="502">
        <f>T246*W246</f>
        <v>0</v>
      </c>
      <c r="AD246" s="502"/>
      <c r="AE246" s="502"/>
      <c r="AF246" s="21"/>
      <c r="AG246" s="61" t="s">
        <v>157</v>
      </c>
      <c r="AH246" s="66" t="s">
        <v>155</v>
      </c>
      <c r="AI246" s="66" t="b">
        <f>AND(W246&gt;0,AH246="Y")</f>
        <v>0</v>
      </c>
      <c r="AJ246" s="116" t="b">
        <f>OR(ISERROR(Q246),ISERROR(T246),ISERROR(Z246),ISERROR(AC246))</f>
        <v>0</v>
      </c>
      <c r="AQ246" s="196" t="str">
        <f>B246</f>
        <v>10Mbps Broadband Internet</v>
      </c>
      <c r="AR246" s="193" t="str">
        <f>IF(AS246="","",MAX(AR$229:AR245)+1)</f>
        <v/>
      </c>
      <c r="AS246" s="209" t="str">
        <f>IF(W246&gt;0,AQ246,"")</f>
        <v/>
      </c>
      <c r="AT246" s="210" t="str">
        <f>IF(W246&gt;0,W246,"")</f>
        <v/>
      </c>
      <c r="AU246" s="211" t="str">
        <f>IF(W246&gt;0,Z246,"")</f>
        <v/>
      </c>
      <c r="AV246" s="211" t="str">
        <f>IF(W246&gt;0,AC246,"")</f>
        <v/>
      </c>
      <c r="AW246" s="197" t="str">
        <f>IFERROR(INDEX($AS$242:$AS$846,MATCH(ROW()-ROW($AW$226),$AR$242:$AR$846,0)),"")</f>
        <v/>
      </c>
      <c r="AX246" s="197" t="str">
        <f>IFERROR(INDEX($AT$242:$AT$846,MATCH(ROW()-ROW($AX$226),$AR$242:$AR$846,0)),"")</f>
        <v/>
      </c>
      <c r="AY246" s="197" t="str">
        <f>IFERROR(INDEX($AU$242:$AU$846,MATCH(ROW()-ROW($AY$226),$AR$242:$AR$846,0)),"")</f>
        <v/>
      </c>
      <c r="AZ246" s="197" t="str">
        <f>IFERROR(INDEX($AV$242:$AV$846,MATCH(ROW()-ROW($AZ$226),$AR$242:$AR$846,0)),"")</f>
        <v/>
      </c>
      <c r="BA246" s="197"/>
      <c r="BB246" s="197"/>
      <c r="BC246" s="267"/>
      <c r="BF246" s="267"/>
    </row>
    <row r="247" spans="1:58" ht="5.1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R247" s="193" t="str">
        <f>IF(AS247="","",MAX(AR$229:AR246)+1)</f>
        <v/>
      </c>
      <c r="AW247" s="197" t="str">
        <f>IFERROR(INDEX($AS$242:$AS$846,MATCH(ROW()-ROW($AW$226),$AR$242:$AR$846,0)),"")</f>
        <v/>
      </c>
      <c r="AX247" s="197" t="str">
        <f>IFERROR(INDEX($AT$242:$AT$846,MATCH(ROW()-ROW($AX$226),$AR$242:$AR$846,0)),"")</f>
        <v/>
      </c>
      <c r="AY247" s="197" t="str">
        <f>IFERROR(INDEX($AU$242:$AU$846,MATCH(ROW()-ROW($AY$226),$AR$242:$AR$846,0)),"")</f>
        <v/>
      </c>
      <c r="AZ247" s="197" t="str">
        <f>IFERROR(INDEX($AV$242:$AV$846,MATCH(ROW()-ROW($AZ$226),$AR$242:$AR$846,0)),"")</f>
        <v/>
      </c>
      <c r="BA247" s="197"/>
      <c r="BB247" s="197"/>
      <c r="BC247" s="267"/>
      <c r="BF247" s="267"/>
    </row>
    <row r="248" spans="1:58" ht="5.15" customHeight="1">
      <c r="A248" s="21"/>
      <c r="B248" s="21"/>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21"/>
      <c r="AF248" s="21"/>
      <c r="AR248" s="193" t="str">
        <f>IF(AS248="","",MAX(AR$229:AR247)+1)</f>
        <v/>
      </c>
      <c r="AW248" s="197" t="str">
        <f>IFERROR(INDEX($AS$242:$AS$846,MATCH(ROW()-ROW($AW$226),$AR$242:$AR$846,0)),"")</f>
        <v/>
      </c>
      <c r="AX248" s="197" t="str">
        <f>IFERROR(INDEX($AT$242:$AT$846,MATCH(ROW()-ROW($AX$226),$AR$242:$AR$846,0)),"")</f>
        <v/>
      </c>
      <c r="AY248" s="197" t="str">
        <f>IFERROR(INDEX($AU$242:$AU$846,MATCH(ROW()-ROW($AY$226),$AR$242:$AR$846,0)),"")</f>
        <v/>
      </c>
      <c r="AZ248" s="197" t="str">
        <f>IFERROR(INDEX($AV$242:$AV$846,MATCH(ROW()-ROW($AZ$226),$AR$242:$AR$846,0)),"")</f>
        <v/>
      </c>
      <c r="BA248" s="197"/>
      <c r="BB248" s="197"/>
      <c r="BC248" s="267"/>
      <c r="BF248" s="267"/>
    </row>
    <row r="249" spans="1:58" ht="5.1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R249" s="193" t="str">
        <f>IF(AS249="","",MAX(AR$229:AR248)+1)</f>
        <v/>
      </c>
      <c r="AW249" s="197" t="str">
        <f>IFERROR(INDEX($AS$242:$AS$846,MATCH(ROW()-ROW($AW$226),$AR$242:$AR$846,0)),"")</f>
        <v/>
      </c>
      <c r="AX249" s="197" t="str">
        <f>IFERROR(INDEX($AT$242:$AT$846,MATCH(ROW()-ROW($AX$226),$AR$242:$AR$846,0)),"")</f>
        <v/>
      </c>
      <c r="AY249" s="197" t="str">
        <f>IFERROR(INDEX($AU$242:$AU$846,MATCH(ROW()-ROW($AY$226),$AR$242:$AR$846,0)),"")</f>
        <v/>
      </c>
      <c r="AZ249" s="197" t="str">
        <f>IFERROR(INDEX($AV$242:$AV$846,MATCH(ROW()-ROW($AZ$226),$AR$242:$AR$846,0)),"")</f>
        <v/>
      </c>
      <c r="BA249" s="197"/>
      <c r="BB249" s="197"/>
      <c r="BC249" s="267"/>
      <c r="BF249" s="267"/>
    </row>
    <row r="250" spans="1:58" ht="30" customHeight="1">
      <c r="A250" s="57"/>
      <c r="B250" s="413" t="s">
        <v>158</v>
      </c>
      <c r="C250" s="413"/>
      <c r="D250" s="413"/>
      <c r="E250" s="413"/>
      <c r="F250" s="413"/>
      <c r="G250" s="413"/>
      <c r="H250" s="413"/>
      <c r="I250" s="413"/>
      <c r="J250" s="413"/>
      <c r="K250" s="413"/>
      <c r="L250" s="413"/>
      <c r="M250" s="413"/>
      <c r="N250" s="413"/>
      <c r="O250" s="413"/>
      <c r="P250" s="413"/>
      <c r="Q250" s="502">
        <f>VLOOKUP($AG250,PriceList,3,FALSE)</f>
        <v>2328.75</v>
      </c>
      <c r="R250" s="502"/>
      <c r="S250" s="502"/>
      <c r="T250" s="502">
        <f>VLOOKUP($AG250,PriceList,4,FALSE)</f>
        <v>3027.375</v>
      </c>
      <c r="U250" s="502"/>
      <c r="V250" s="502"/>
      <c r="W250" s="472"/>
      <c r="X250" s="473"/>
      <c r="Y250" s="474"/>
      <c r="Z250" s="502">
        <f>Q250*W250</f>
        <v>0</v>
      </c>
      <c r="AA250" s="502"/>
      <c r="AB250" s="502"/>
      <c r="AC250" s="502">
        <f>T250*W250</f>
        <v>0</v>
      </c>
      <c r="AD250" s="502"/>
      <c r="AE250" s="502"/>
      <c r="AF250" s="21"/>
      <c r="AG250" s="61" t="s">
        <v>159</v>
      </c>
      <c r="AH250" s="66" t="s">
        <v>155</v>
      </c>
      <c r="AI250" s="66" t="b">
        <f>AND(W250&gt;0,AH250="Y")</f>
        <v>0</v>
      </c>
      <c r="AJ250" s="116" t="b">
        <f>OR(ISERROR(Q250),ISERROR(T250),ISERROR(Z250),ISERROR(AC250))</f>
        <v>0</v>
      </c>
      <c r="AQ250" s="196" t="s">
        <v>160</v>
      </c>
      <c r="AR250" s="193" t="str">
        <f>IF(AS250="","",MAX(AR$229:AR249)+1)</f>
        <v/>
      </c>
      <c r="AS250" s="209" t="str">
        <f>IF(W250&gt;0,AQ250,"")</f>
        <v/>
      </c>
      <c r="AT250" s="210" t="str">
        <f>IF(W250&gt;0,W250,"")</f>
        <v/>
      </c>
      <c r="AU250" s="211" t="str">
        <f>IF(W250&gt;0,Z250,"")</f>
        <v/>
      </c>
      <c r="AV250" s="211" t="str">
        <f>IF(W250&gt;0,AC250,"")</f>
        <v/>
      </c>
      <c r="AW250" s="197" t="str">
        <f>IFERROR(INDEX($AS$242:$AS$846,MATCH(ROW()-ROW($AW$226),$AR$242:$AR$846,0)),"")</f>
        <v/>
      </c>
      <c r="AX250" s="197" t="str">
        <f>IFERROR(INDEX($AT$242:$AT$846,MATCH(ROW()-ROW($AX$226),$AR$242:$AR$846,0)),"")</f>
        <v/>
      </c>
      <c r="AY250" s="197" t="str">
        <f>IFERROR(INDEX($AU$242:$AU$846,MATCH(ROW()-ROW($AY$226),$AR$242:$AR$846,0)),"")</f>
        <v/>
      </c>
      <c r="AZ250" s="197" t="str">
        <f>IFERROR(INDEX($AV$242:$AV$846,MATCH(ROW()-ROW($AZ$226),$AR$242:$AR$846,0)),"")</f>
        <v/>
      </c>
      <c r="BA250" s="197"/>
      <c r="BB250" s="197"/>
      <c r="BC250" s="267"/>
      <c r="BF250" s="267"/>
    </row>
    <row r="251" spans="1:58" ht="5.1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R251" s="193" t="str">
        <f>IF(AS251="","",MAX(AR$229:AR250)+1)</f>
        <v/>
      </c>
      <c r="AW251" s="197" t="str">
        <f>IFERROR(INDEX($AS$242:$AS$846,MATCH(ROW()-ROW($AW$226),$AR$242:$AR$846,0)),"")</f>
        <v/>
      </c>
      <c r="AX251" s="197" t="str">
        <f>IFERROR(INDEX($AT$242:$AT$846,MATCH(ROW()-ROW($AX$226),$AR$242:$AR$846,0)),"")</f>
        <v/>
      </c>
      <c r="AY251" s="197" t="str">
        <f>IFERROR(INDEX($AU$242:$AU$846,MATCH(ROW()-ROW($AY$226),$AR$242:$AR$846,0)),"")</f>
        <v/>
      </c>
      <c r="AZ251" s="197" t="str">
        <f>IFERROR(INDEX($AV$242:$AV$846,MATCH(ROW()-ROW($AZ$226),$AR$242:$AR$846,0)),"")</f>
        <v/>
      </c>
      <c r="BA251" s="197"/>
      <c r="BB251" s="197"/>
      <c r="BC251" s="267"/>
      <c r="BF251" s="267"/>
    </row>
    <row r="252" spans="1:58" ht="5.15" customHeight="1">
      <c r="A252" s="21"/>
      <c r="B252" s="21"/>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21"/>
      <c r="AF252" s="21"/>
      <c r="AR252" s="193" t="str">
        <f>IF(AS252="","",MAX(AR$229:AR251)+1)</f>
        <v/>
      </c>
      <c r="AW252" s="197" t="str">
        <f>IFERROR(INDEX($AS$242:$AS$846,MATCH(ROW()-ROW($AW$226),$AR$242:$AR$846,0)),"")</f>
        <v/>
      </c>
      <c r="AX252" s="197" t="str">
        <f>IFERROR(INDEX($AT$242:$AT$846,MATCH(ROW()-ROW($AX$226),$AR$242:$AR$846,0)),"")</f>
        <v/>
      </c>
      <c r="AY252" s="197" t="str">
        <f>IFERROR(INDEX($AU$242:$AU$846,MATCH(ROW()-ROW($AY$226),$AR$242:$AR$846,0)),"")</f>
        <v/>
      </c>
      <c r="AZ252" s="197" t="str">
        <f>IFERROR(INDEX($AV$242:$AV$846,MATCH(ROW()-ROW($AZ$226),$AR$242:$AR$846,0)),"")</f>
        <v/>
      </c>
      <c r="BA252" s="197"/>
      <c r="BB252" s="197"/>
      <c r="BC252" s="267"/>
      <c r="BF252" s="267"/>
    </row>
    <row r="253" spans="1:58" ht="5.1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R253" s="193" t="str">
        <f>IF(AS253="","",MAX(AR$229:AR252)+1)</f>
        <v/>
      </c>
      <c r="AW253" s="197" t="str">
        <f>IFERROR(INDEX($AS$242:$AS$846,MATCH(ROW()-ROW($AW$226),$AR$242:$AR$846,0)),"")</f>
        <v/>
      </c>
      <c r="AX253" s="197" t="str">
        <f>IFERROR(INDEX($AT$242:$AT$846,MATCH(ROW()-ROW($AX$226),$AR$242:$AR$846,0)),"")</f>
        <v/>
      </c>
      <c r="AY253" s="197" t="str">
        <f>IFERROR(INDEX($AU$242:$AU$846,MATCH(ROW()-ROW($AY$226),$AR$242:$AR$846,0)),"")</f>
        <v/>
      </c>
      <c r="AZ253" s="197" t="str">
        <f>IFERROR(INDEX($AV$242:$AV$846,MATCH(ROW()-ROW($AZ$226),$AR$242:$AR$846,0)),"")</f>
        <v/>
      </c>
      <c r="BA253" s="197"/>
      <c r="BB253" s="197"/>
      <c r="BC253" s="267"/>
      <c r="BF253" s="267"/>
    </row>
    <row r="254" spans="1:58" ht="20.149999999999999" customHeight="1">
      <c r="A254" s="57"/>
      <c r="B254" s="438" t="s">
        <v>161</v>
      </c>
      <c r="C254" s="438"/>
      <c r="D254" s="438"/>
      <c r="E254" s="438"/>
      <c r="F254" s="438"/>
      <c r="G254" s="438"/>
      <c r="H254" s="438"/>
      <c r="I254" s="438"/>
      <c r="J254" s="438"/>
      <c r="K254" s="438"/>
      <c r="L254" s="438"/>
      <c r="M254" s="438"/>
      <c r="N254" s="438"/>
      <c r="O254" s="438"/>
      <c r="P254" s="438"/>
      <c r="Q254" s="502">
        <f>VLOOKUP($AG254,PriceList,3,FALSE)</f>
        <v>4191.75</v>
      </c>
      <c r="R254" s="502"/>
      <c r="S254" s="502"/>
      <c r="T254" s="502">
        <f>VLOOKUP($AG254,PriceList,4,FALSE)</f>
        <v>5449.2749999999996</v>
      </c>
      <c r="U254" s="502"/>
      <c r="V254" s="502"/>
      <c r="W254" s="472"/>
      <c r="X254" s="473"/>
      <c r="Y254" s="474"/>
      <c r="Z254" s="502">
        <f>Q254*W254</f>
        <v>0</v>
      </c>
      <c r="AA254" s="502"/>
      <c r="AB254" s="502"/>
      <c r="AC254" s="502">
        <f>T254*W254</f>
        <v>0</v>
      </c>
      <c r="AD254" s="502"/>
      <c r="AE254" s="502"/>
      <c r="AF254" s="21"/>
      <c r="AG254" s="61" t="s">
        <v>162</v>
      </c>
      <c r="AH254" s="66" t="s">
        <v>155</v>
      </c>
      <c r="AI254" s="66" t="b">
        <f>AND(W254&gt;0,AH254="Y")</f>
        <v>0</v>
      </c>
      <c r="AJ254" s="116" t="b">
        <f>OR(ISERROR(Q254),ISERROR(T254),ISERROR(Z254),ISERROR(AC254))</f>
        <v>0</v>
      </c>
      <c r="AQ254" s="196" t="str">
        <f>B254</f>
        <v>20Mbps Broadband Internet</v>
      </c>
      <c r="AR254" s="193" t="str">
        <f>IF(AS254="","",MAX(AR$229:AR253)+1)</f>
        <v/>
      </c>
      <c r="AS254" s="209" t="str">
        <f>IF(W254&gt;0,AQ254,"")</f>
        <v/>
      </c>
      <c r="AT254" s="210" t="str">
        <f>IF(W254&gt;0,W254,"")</f>
        <v/>
      </c>
      <c r="AU254" s="211" t="str">
        <f>IF(W254&gt;0,Z254,"")</f>
        <v/>
      </c>
      <c r="AV254" s="211" t="str">
        <f>IF(W254&gt;0,AC254,"")</f>
        <v/>
      </c>
      <c r="AW254" s="197" t="str">
        <f>IFERROR(INDEX($AS$242:$AS$846,MATCH(ROW()-ROW($AW$226),$AR$242:$AR$846,0)),"")</f>
        <v/>
      </c>
      <c r="AX254" s="197" t="str">
        <f>IFERROR(INDEX($AT$242:$AT$846,MATCH(ROW()-ROW($AX$226),$AR$242:$AR$846,0)),"")</f>
        <v/>
      </c>
      <c r="AY254" s="197" t="str">
        <f>IFERROR(INDEX($AU$242:$AU$846,MATCH(ROW()-ROW($AY$226),$AR$242:$AR$846,0)),"")</f>
        <v/>
      </c>
      <c r="AZ254" s="197" t="str">
        <f>IFERROR(INDEX($AV$242:$AV$846,MATCH(ROW()-ROW($AZ$226),$AR$242:$AR$846,0)),"")</f>
        <v/>
      </c>
      <c r="BA254" s="197"/>
      <c r="BB254" s="197"/>
      <c r="BC254" s="267"/>
      <c r="BF254" s="267"/>
    </row>
    <row r="255" spans="1:58" ht="5.1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R255" s="193" t="str">
        <f>IF(AS255="","",MAX(AR$229:AR254)+1)</f>
        <v/>
      </c>
      <c r="AW255" s="197" t="str">
        <f>IFERROR(INDEX($AS$242:$AS$846,MATCH(ROW()-ROW($AW$226),$AR$242:$AR$846,0)),"")</f>
        <v/>
      </c>
      <c r="AX255" s="197" t="str">
        <f>IFERROR(INDEX($AT$242:$AT$846,MATCH(ROW()-ROW($AX$226),$AR$242:$AR$846,0)),"")</f>
        <v/>
      </c>
      <c r="AY255" s="197" t="str">
        <f>IFERROR(INDEX($AU$242:$AU$846,MATCH(ROW()-ROW($AY$226),$AR$242:$AR$846,0)),"")</f>
        <v/>
      </c>
      <c r="AZ255" s="197" t="str">
        <f>IFERROR(INDEX($AV$242:$AV$846,MATCH(ROW()-ROW($AZ$226),$AR$242:$AR$846,0)),"")</f>
        <v/>
      </c>
      <c r="BA255" s="197"/>
      <c r="BB255" s="197"/>
      <c r="BC255" s="267"/>
      <c r="BF255" s="267"/>
    </row>
    <row r="256" spans="1:58" ht="5.15" customHeight="1">
      <c r="A256" s="21"/>
      <c r="B256" s="21"/>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21"/>
      <c r="AF256" s="21"/>
      <c r="AR256" s="193" t="str">
        <f>IF(AS256="","",MAX(AR$229:AR255)+1)</f>
        <v/>
      </c>
      <c r="AW256" s="197" t="str">
        <f>IFERROR(INDEX($AS$242:$AS$846,MATCH(ROW()-ROW($AW$226),$AR$242:$AR$846,0)),"")</f>
        <v/>
      </c>
      <c r="AX256" s="197" t="str">
        <f>IFERROR(INDEX($AT$242:$AT$846,MATCH(ROW()-ROW($AX$226),$AR$242:$AR$846,0)),"")</f>
        <v/>
      </c>
      <c r="AY256" s="197" t="str">
        <f>IFERROR(INDEX($AU$242:$AU$846,MATCH(ROW()-ROW($AY$226),$AR$242:$AR$846,0)),"")</f>
        <v/>
      </c>
      <c r="AZ256" s="197" t="str">
        <f>IFERROR(INDEX($AV$242:$AV$846,MATCH(ROW()-ROW($AZ$226),$AR$242:$AR$846,0)),"")</f>
        <v/>
      </c>
      <c r="BA256" s="197"/>
      <c r="BB256" s="197"/>
      <c r="BC256" s="267"/>
      <c r="BF256" s="267"/>
    </row>
    <row r="257" spans="1:58" ht="5.1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R257" s="193" t="str">
        <f>IF(AS257="","",MAX(AR$229:AR256)+1)</f>
        <v/>
      </c>
      <c r="AW257" s="197" t="str">
        <f>IFERROR(INDEX($AS$242:$AS$846,MATCH(ROW()-ROW($AW$226),$AR$242:$AR$846,0)),"")</f>
        <v/>
      </c>
      <c r="AX257" s="197" t="str">
        <f>IFERROR(INDEX($AT$242:$AT$846,MATCH(ROW()-ROW($AX$226),$AR$242:$AR$846,0)),"")</f>
        <v/>
      </c>
      <c r="AY257" s="197" t="str">
        <f>IFERROR(INDEX($AU$242:$AU$846,MATCH(ROW()-ROW($AY$226),$AR$242:$AR$846,0)),"")</f>
        <v/>
      </c>
      <c r="AZ257" s="197" t="str">
        <f>IFERROR(INDEX($AV$242:$AV$846,MATCH(ROW()-ROW($AZ$226),$AR$242:$AR$846,0)),"")</f>
        <v/>
      </c>
      <c r="BA257" s="197"/>
      <c r="BB257" s="197"/>
      <c r="BC257" s="267"/>
      <c r="BF257" s="267"/>
    </row>
    <row r="258" spans="1:58" ht="20.149999999999999" customHeight="1">
      <c r="A258" s="57"/>
      <c r="B258" s="438" t="s">
        <v>163</v>
      </c>
      <c r="C258" s="438"/>
      <c r="D258" s="438"/>
      <c r="E258" s="438"/>
      <c r="F258" s="438"/>
      <c r="G258" s="438"/>
      <c r="H258" s="438"/>
      <c r="I258" s="438"/>
      <c r="J258" s="438"/>
      <c r="K258" s="438"/>
      <c r="L258" s="438"/>
      <c r="M258" s="438"/>
      <c r="N258" s="438"/>
      <c r="O258" s="438"/>
      <c r="P258" s="438"/>
      <c r="Q258" s="502">
        <f>VLOOKUP($AG258,PriceList,3,FALSE)</f>
        <v>6601.5</v>
      </c>
      <c r="R258" s="502"/>
      <c r="S258" s="502"/>
      <c r="T258" s="502">
        <f>VLOOKUP($AG258,PriceList,4,FALSE)</f>
        <v>8581.9500000000007</v>
      </c>
      <c r="U258" s="502"/>
      <c r="V258" s="502"/>
      <c r="W258" s="472"/>
      <c r="X258" s="473"/>
      <c r="Y258" s="474"/>
      <c r="Z258" s="502">
        <f>Q258*W258</f>
        <v>0</v>
      </c>
      <c r="AA258" s="502"/>
      <c r="AB258" s="502"/>
      <c r="AC258" s="502">
        <f>T258*W258</f>
        <v>0</v>
      </c>
      <c r="AD258" s="502"/>
      <c r="AE258" s="502"/>
      <c r="AF258" s="21"/>
      <c r="AG258" s="61" t="s">
        <v>164</v>
      </c>
      <c r="AH258" s="66" t="s">
        <v>155</v>
      </c>
      <c r="AI258" s="66" t="b">
        <f>AND(W258&gt;0,AH258="Y")</f>
        <v>0</v>
      </c>
      <c r="AJ258" s="116" t="b">
        <f>OR(ISERROR(Q258),ISERROR(T258),ISERROR(Z258),ISERROR(AC258))</f>
        <v>0</v>
      </c>
      <c r="AQ258" s="196" t="str">
        <f>B258</f>
        <v>30Mbps Broadband Internet</v>
      </c>
      <c r="AR258" s="193" t="str">
        <f>IF(AS258="","",MAX(AR$229:AR257)+1)</f>
        <v/>
      </c>
      <c r="AS258" s="209" t="str">
        <f>IF(W258&gt;0,AQ258,"")</f>
        <v/>
      </c>
      <c r="AT258" s="210" t="str">
        <f>IF(W258&gt;0,W258,"")</f>
        <v/>
      </c>
      <c r="AU258" s="211" t="str">
        <f>IF(W258&gt;0,Z258,"")</f>
        <v/>
      </c>
      <c r="AV258" s="211" t="str">
        <f>IF(W258&gt;0,AC258,"")</f>
        <v/>
      </c>
      <c r="AW258" s="197" t="str">
        <f>IFERROR(INDEX($AS$242:$AS$846,MATCH(ROW()-ROW($AW$226),$AR$242:$AR$846,0)),"")</f>
        <v/>
      </c>
      <c r="AX258" s="197" t="str">
        <f>IFERROR(INDEX($AT$242:$AT$846,MATCH(ROW()-ROW($AX$226),$AR$242:$AR$846,0)),"")</f>
        <v/>
      </c>
      <c r="AY258" s="197" t="str">
        <f>IFERROR(INDEX($AU$242:$AU$846,MATCH(ROW()-ROW($AY$226),$AR$242:$AR$846,0)),"")</f>
        <v/>
      </c>
      <c r="AZ258" s="197" t="str">
        <f>IFERROR(INDEX($AV$242:$AV$846,MATCH(ROW()-ROW($AZ$226),$AR$242:$AR$846,0)),"")</f>
        <v/>
      </c>
      <c r="BA258" s="197"/>
      <c r="BB258" s="197"/>
      <c r="BC258" s="267"/>
      <c r="BF258" s="267"/>
    </row>
    <row r="259" spans="1:58" ht="5.1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R259" s="193" t="str">
        <f>IF(AS259="","",MAX(AR$229:AR258)+1)</f>
        <v/>
      </c>
      <c r="AW259" s="197" t="str">
        <f>IFERROR(INDEX($AS$242:$AS$846,MATCH(ROW()-ROW($AW$226),$AR$242:$AR$846,0)),"")</f>
        <v/>
      </c>
      <c r="AX259" s="197" t="str">
        <f>IFERROR(INDEX($AT$242:$AT$846,MATCH(ROW()-ROW($AX$226),$AR$242:$AR$846,0)),"")</f>
        <v/>
      </c>
      <c r="AY259" s="197" t="str">
        <f>IFERROR(INDEX($AU$242:$AU$846,MATCH(ROW()-ROW($AY$226),$AR$242:$AR$846,0)),"")</f>
        <v/>
      </c>
      <c r="AZ259" s="197" t="str">
        <f>IFERROR(INDEX($AV$242:$AV$846,MATCH(ROW()-ROW($AZ$226),$AR$242:$AR$846,0)),"")</f>
        <v/>
      </c>
      <c r="BA259" s="197"/>
      <c r="BB259" s="197"/>
      <c r="BC259" s="267"/>
      <c r="BF259" s="267"/>
    </row>
    <row r="260" spans="1:58" ht="5.15" customHeight="1">
      <c r="A260" s="21"/>
      <c r="B260" s="21"/>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21"/>
      <c r="AF260" s="21"/>
      <c r="AR260" s="193" t="str">
        <f>IF(AS260="","",MAX(AR$229:AR259)+1)</f>
        <v/>
      </c>
      <c r="AW260" s="197" t="str">
        <f>IFERROR(INDEX($AS$242:$AS$846,MATCH(ROW()-ROW($AW$226),$AR$242:$AR$846,0)),"")</f>
        <v/>
      </c>
      <c r="AX260" s="197" t="str">
        <f>IFERROR(INDEX($AT$242:$AT$846,MATCH(ROW()-ROW($AX$226),$AR$242:$AR$846,0)),"")</f>
        <v/>
      </c>
      <c r="AY260" s="197" t="str">
        <f>IFERROR(INDEX($AU$242:$AU$846,MATCH(ROW()-ROW($AY$226),$AR$242:$AR$846,0)),"")</f>
        <v/>
      </c>
      <c r="AZ260" s="197" t="str">
        <f>IFERROR(INDEX($AV$242:$AV$846,MATCH(ROW()-ROW($AZ$226),$AR$242:$AR$846,0)),"")</f>
        <v/>
      </c>
      <c r="BA260" s="197"/>
      <c r="BB260" s="197"/>
      <c r="BC260" s="267"/>
      <c r="BF260" s="267"/>
    </row>
    <row r="261" spans="1:58" ht="5.1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R261" s="193" t="str">
        <f>IF(AS261="","",MAX(AR$229:AR260)+1)</f>
        <v/>
      </c>
      <c r="AW261" s="197" t="str">
        <f>IFERROR(INDEX($AS$242:$AS$846,MATCH(ROW()-ROW($AW$226),$AR$242:$AR$846,0)),"")</f>
        <v/>
      </c>
      <c r="AX261" s="197" t="str">
        <f>IFERROR(INDEX($AT$242:$AT$846,MATCH(ROW()-ROW($AX$226),$AR$242:$AR$846,0)),"")</f>
        <v/>
      </c>
      <c r="AY261" s="197" t="str">
        <f>IFERROR(INDEX($AU$242:$AU$846,MATCH(ROW()-ROW($AY$226),$AR$242:$AR$846,0)),"")</f>
        <v/>
      </c>
      <c r="AZ261" s="197" t="str">
        <f>IFERROR(INDEX($AV$242:$AV$846,MATCH(ROW()-ROW($AZ$226),$AR$242:$AR$846,0)),"")</f>
        <v/>
      </c>
      <c r="BA261" s="197"/>
      <c r="BB261" s="197"/>
      <c r="BC261" s="267"/>
      <c r="BF261" s="267"/>
    </row>
    <row r="262" spans="1:58" ht="20.149999999999999" customHeight="1">
      <c r="A262" s="57"/>
      <c r="B262" s="438" t="s">
        <v>165</v>
      </c>
      <c r="C262" s="438"/>
      <c r="D262" s="438"/>
      <c r="E262" s="438"/>
      <c r="F262" s="438"/>
      <c r="G262" s="438"/>
      <c r="H262" s="438"/>
      <c r="I262" s="438"/>
      <c r="J262" s="438"/>
      <c r="K262" s="438"/>
      <c r="L262" s="438"/>
      <c r="M262" s="438"/>
      <c r="N262" s="438"/>
      <c r="O262" s="438"/>
      <c r="P262" s="438"/>
      <c r="Q262" s="502">
        <f>VLOOKUP($AG262,PriceList,3,FALSE)</f>
        <v>11002.5</v>
      </c>
      <c r="R262" s="502"/>
      <c r="S262" s="502"/>
      <c r="T262" s="502">
        <f>VLOOKUP($AG262,PriceList,4,FALSE)</f>
        <v>14303.25</v>
      </c>
      <c r="U262" s="502"/>
      <c r="V262" s="502"/>
      <c r="W262" s="472"/>
      <c r="X262" s="473"/>
      <c r="Y262" s="474"/>
      <c r="Z262" s="502">
        <f>Q262*W262</f>
        <v>0</v>
      </c>
      <c r="AA262" s="502"/>
      <c r="AB262" s="502"/>
      <c r="AC262" s="502">
        <f>T262*W262</f>
        <v>0</v>
      </c>
      <c r="AD262" s="502"/>
      <c r="AE262" s="502"/>
      <c r="AF262" s="21"/>
      <c r="AG262" s="61" t="s">
        <v>166</v>
      </c>
      <c r="AH262" s="66" t="s">
        <v>155</v>
      </c>
      <c r="AI262" s="66" t="b">
        <f>AND(W262&gt;0,AH262="Y")</f>
        <v>0</v>
      </c>
      <c r="AJ262" s="116" t="b">
        <f>OR(ISERROR(Q262),ISERROR(T262),ISERROR(Z262),ISERROR(AC262))</f>
        <v>0</v>
      </c>
      <c r="AQ262" s="196" t="str">
        <f>B262</f>
        <v>50Mbps Broadband Internet</v>
      </c>
      <c r="AR262" s="193" t="str">
        <f>IF(AS262="","",MAX(AR$229:AR261)+1)</f>
        <v/>
      </c>
      <c r="AS262" s="209" t="str">
        <f>IF(W262&gt;0,AQ262,"")</f>
        <v/>
      </c>
      <c r="AT262" s="210" t="str">
        <f>IF(W262&gt;0,W262,"")</f>
        <v/>
      </c>
      <c r="AU262" s="211" t="str">
        <f>IF(W262&gt;0,Z262,"")</f>
        <v/>
      </c>
      <c r="AV262" s="211" t="str">
        <f>IF(W262&gt;0,AC262,"")</f>
        <v/>
      </c>
      <c r="AW262" s="197" t="str">
        <f>IFERROR(INDEX($AS$242:$AS$846,MATCH(ROW()-ROW($AW$226),$AR$242:$AR$846,0)),"")</f>
        <v/>
      </c>
      <c r="AX262" s="197" t="str">
        <f>IFERROR(INDEX($AT$242:$AT$846,MATCH(ROW()-ROW($AX$226),$AR$242:$AR$846,0)),"")</f>
        <v/>
      </c>
      <c r="AY262" s="197" t="str">
        <f>IFERROR(INDEX($AU$242:$AU$846,MATCH(ROW()-ROW($AY$226),$AR$242:$AR$846,0)),"")</f>
        <v/>
      </c>
      <c r="AZ262" s="197" t="str">
        <f>IFERROR(INDEX($AV$242:$AV$846,MATCH(ROW()-ROW($AZ$226),$AR$242:$AR$846,0)),"")</f>
        <v/>
      </c>
      <c r="BA262" s="197"/>
      <c r="BB262" s="197"/>
      <c r="BC262" s="267"/>
      <c r="BF262" s="267"/>
    </row>
    <row r="263" spans="1:58" ht="5.1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R263" s="193" t="str">
        <f>IF(AS263="","",MAX(AR$229:AR262)+1)</f>
        <v/>
      </c>
      <c r="AW263" s="197" t="str">
        <f>IFERROR(INDEX($AS$242:$AS$846,MATCH(ROW()-ROW($AW$226),$AR$242:$AR$846,0)),"")</f>
        <v/>
      </c>
      <c r="AX263" s="197" t="str">
        <f>IFERROR(INDEX($AT$242:$AT$846,MATCH(ROW()-ROW($AX$226),$AR$242:$AR$846,0)),"")</f>
        <v/>
      </c>
      <c r="AY263" s="197" t="str">
        <f>IFERROR(INDEX($AU$242:$AU$846,MATCH(ROW()-ROW($AY$226),$AR$242:$AR$846,0)),"")</f>
        <v/>
      </c>
      <c r="AZ263" s="197" t="str">
        <f>IFERROR(INDEX($AV$242:$AV$846,MATCH(ROW()-ROW($AZ$226),$AR$242:$AR$846,0)),"")</f>
        <v/>
      </c>
      <c r="BA263" s="197"/>
      <c r="BB263" s="197"/>
      <c r="BC263" s="267"/>
      <c r="BF263" s="267"/>
    </row>
    <row r="264" spans="1:58" ht="5.15" customHeight="1">
      <c r="A264" s="21"/>
      <c r="B264" s="21"/>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21"/>
      <c r="AF264" s="21"/>
      <c r="AR264" s="193" t="str">
        <f>IF(AS264="","",MAX(AR$229:AR263)+1)</f>
        <v/>
      </c>
      <c r="AW264" s="197" t="str">
        <f>IFERROR(INDEX($AS$242:$AS$846,MATCH(ROW()-ROW($AW$226),$AR$242:$AR$846,0)),"")</f>
        <v/>
      </c>
      <c r="AX264" s="197" t="str">
        <f>IFERROR(INDEX($AT$242:$AT$846,MATCH(ROW()-ROW($AX$226),$AR$242:$AR$846,0)),"")</f>
        <v/>
      </c>
      <c r="AY264" s="197" t="str">
        <f>IFERROR(INDEX($AU$242:$AU$846,MATCH(ROW()-ROW($AY$226),$AR$242:$AR$846,0)),"")</f>
        <v/>
      </c>
      <c r="AZ264" s="197" t="str">
        <f>IFERROR(INDEX($AV$242:$AV$846,MATCH(ROW()-ROW($AZ$226),$AR$242:$AR$846,0)),"")</f>
        <v/>
      </c>
      <c r="BA264" s="197"/>
      <c r="BB264" s="197"/>
      <c r="BC264" s="267"/>
      <c r="BF264" s="267"/>
    </row>
    <row r="265" spans="1:58" ht="5.1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R265" s="193" t="str">
        <f>IF(AS265="","",MAX(AR$229:AR264)+1)</f>
        <v/>
      </c>
      <c r="AW265" s="197" t="str">
        <f>IFERROR(INDEX($AS$242:$AS$846,MATCH(ROW()-ROW($AW$226),$AR$242:$AR$846,0)),"")</f>
        <v/>
      </c>
      <c r="AX265" s="197" t="str">
        <f>IFERROR(INDEX($AT$242:$AT$846,MATCH(ROW()-ROW($AX$226),$AR$242:$AR$846,0)),"")</f>
        <v/>
      </c>
      <c r="AY265" s="197" t="str">
        <f>IFERROR(INDEX($AU$242:$AU$846,MATCH(ROW()-ROW($AY$226),$AR$242:$AR$846,0)),"")</f>
        <v/>
      </c>
      <c r="AZ265" s="197" t="str">
        <f>IFERROR(INDEX($AV$242:$AV$846,MATCH(ROW()-ROW($AZ$226),$AR$242:$AR$846,0)),"")</f>
        <v/>
      </c>
      <c r="BA265" s="197"/>
      <c r="BB265" s="197"/>
      <c r="BC265" s="267"/>
      <c r="BF265" s="267"/>
    </row>
    <row r="266" spans="1:58" ht="20.149999999999999" customHeight="1">
      <c r="A266" s="57"/>
      <c r="B266" s="413" t="s">
        <v>167</v>
      </c>
      <c r="C266" s="413"/>
      <c r="D266" s="413"/>
      <c r="E266" s="413"/>
      <c r="F266" s="413"/>
      <c r="G266" s="413"/>
      <c r="H266" s="413"/>
      <c r="I266" s="413"/>
      <c r="J266" s="413"/>
      <c r="K266" s="413"/>
      <c r="L266" s="413"/>
      <c r="M266" s="413"/>
      <c r="N266" s="413"/>
      <c r="O266" s="413"/>
      <c r="P266" s="413"/>
      <c r="Q266" s="502">
        <f>VLOOKUP($AG266,PriceList,3,FALSE)</f>
        <v>12889.12</v>
      </c>
      <c r="R266" s="502"/>
      <c r="S266" s="502"/>
      <c r="T266" s="502">
        <f>VLOOKUP($AG266,PriceList,4,FALSE)</f>
        <v>16755.856</v>
      </c>
      <c r="U266" s="502"/>
      <c r="V266" s="502"/>
      <c r="W266" s="472"/>
      <c r="X266" s="473"/>
      <c r="Y266" s="474"/>
      <c r="Z266" s="502">
        <f>Q266*W266</f>
        <v>0</v>
      </c>
      <c r="AA266" s="502"/>
      <c r="AB266" s="502"/>
      <c r="AC266" s="502">
        <f>T266*W266</f>
        <v>0</v>
      </c>
      <c r="AD266" s="502"/>
      <c r="AE266" s="502"/>
      <c r="AF266" s="21"/>
      <c r="AG266" s="61" t="s">
        <v>168</v>
      </c>
      <c r="AH266" s="66" t="s">
        <v>155</v>
      </c>
      <c r="AI266" s="66" t="b">
        <f>AND(W266&gt;0,AH266="Y")</f>
        <v>0</v>
      </c>
      <c r="AJ266" s="116" t="b">
        <f>OR(ISERROR(Q266),ISERROR(T266),ISERROR(Z266),ISERROR(AC266))</f>
        <v>0</v>
      </c>
      <c r="AQ266" s="196" t="str">
        <f>B266</f>
        <v>70Mbps Broadband Internet</v>
      </c>
      <c r="AR266" s="193" t="str">
        <f>IF(AS266="","",MAX(AR$229:AR265)+1)</f>
        <v/>
      </c>
      <c r="AS266" s="209" t="str">
        <f>IF(W266&gt;0,AQ266,"")</f>
        <v/>
      </c>
      <c r="AT266" s="210" t="str">
        <f>IF(W266&gt;0,W266,"")</f>
        <v/>
      </c>
      <c r="AU266" s="211" t="str">
        <f>IF(W266&gt;0,Z266,"")</f>
        <v/>
      </c>
      <c r="AV266" s="211" t="str">
        <f>IF(W266&gt;0,AC266,"")</f>
        <v/>
      </c>
      <c r="AW266" s="197" t="str">
        <f>IFERROR(INDEX($AS$242:$AS$846,MATCH(ROW()-ROW($AW$226),$AR$242:$AR$846,0)),"")</f>
        <v/>
      </c>
      <c r="AX266" s="197" t="str">
        <f>IFERROR(INDEX($AT$242:$AT$846,MATCH(ROW()-ROW($AX$226),$AR$242:$AR$846,0)),"")</f>
        <v/>
      </c>
      <c r="AY266" s="197" t="str">
        <f>IFERROR(INDEX($AU$242:$AU$846,MATCH(ROW()-ROW($AY$226),$AR$242:$AR$846,0)),"")</f>
        <v/>
      </c>
      <c r="AZ266" s="197" t="str">
        <f>IFERROR(INDEX($AV$242:$AV$846,MATCH(ROW()-ROW($AZ$226),$AR$242:$AR$846,0)),"")</f>
        <v/>
      </c>
      <c r="BA266" s="197"/>
      <c r="BB266" s="197"/>
      <c r="BC266" s="267"/>
      <c r="BF266" s="267"/>
    </row>
    <row r="267" spans="1:58" ht="5.1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R267" s="193" t="str">
        <f>IF(AS267="","",MAX(AR$229:AR266)+1)</f>
        <v/>
      </c>
      <c r="AW267" s="197" t="str">
        <f>IFERROR(INDEX($AS$242:$AS$846,MATCH(ROW()-ROW($AW$226),$AR$242:$AR$846,0)),"")</f>
        <v/>
      </c>
      <c r="AX267" s="197" t="str">
        <f>IFERROR(INDEX($AT$242:$AT$846,MATCH(ROW()-ROW($AX$226),$AR$242:$AR$846,0)),"")</f>
        <v/>
      </c>
      <c r="AY267" s="197" t="str">
        <f>IFERROR(INDEX($AU$242:$AU$846,MATCH(ROW()-ROW($AY$226),$AR$242:$AR$846,0)),"")</f>
        <v/>
      </c>
      <c r="AZ267" s="197" t="str">
        <f>IFERROR(INDEX($AV$242:$AV$846,MATCH(ROW()-ROW($AZ$226),$AR$242:$AR$846,0)),"")</f>
        <v/>
      </c>
      <c r="BA267" s="197"/>
      <c r="BB267" s="197"/>
      <c r="BC267" s="267"/>
      <c r="BF267" s="267"/>
    </row>
    <row r="268" spans="1:58" ht="5.15" customHeight="1">
      <c r="A268" s="21"/>
      <c r="B268" s="21"/>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21"/>
      <c r="AF268" s="21"/>
      <c r="AR268" s="193" t="str">
        <f>IF(AS268="","",MAX(AR$229:AR267)+1)</f>
        <v/>
      </c>
      <c r="AW268" s="197" t="str">
        <f>IFERROR(INDEX($AS$242:$AS$846,MATCH(ROW()-ROW($AW$226),$AR$242:$AR$846,0)),"")</f>
        <v/>
      </c>
      <c r="AX268" s="197" t="str">
        <f>IFERROR(INDEX($AT$242:$AT$846,MATCH(ROW()-ROW($AX$226),$AR$242:$AR$846,0)),"")</f>
        <v/>
      </c>
      <c r="AY268" s="197" t="str">
        <f>IFERROR(INDEX($AU$242:$AU$846,MATCH(ROW()-ROW($AY$226),$AR$242:$AR$846,0)),"")</f>
        <v/>
      </c>
      <c r="AZ268" s="197" t="str">
        <f>IFERROR(INDEX($AV$242:$AV$846,MATCH(ROW()-ROW($AZ$226),$AR$242:$AR$846,0)),"")</f>
        <v/>
      </c>
      <c r="BA268" s="197"/>
      <c r="BB268" s="197"/>
      <c r="BC268" s="267"/>
      <c r="BF268" s="267"/>
    </row>
    <row r="269" spans="1:58" ht="5.1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R269" s="193" t="str">
        <f>IF(AS269="","",MAX(AR$229:AR268)+1)</f>
        <v/>
      </c>
      <c r="AW269" s="197" t="str">
        <f>IFERROR(INDEX($AS$242:$AS$846,MATCH(ROW()-ROW($AW$226),$AR$242:$AR$846,0)),"")</f>
        <v/>
      </c>
      <c r="AX269" s="197" t="str">
        <f>IFERROR(INDEX($AT$242:$AT$846,MATCH(ROW()-ROW($AX$226),$AR$242:$AR$846,0)),"")</f>
        <v/>
      </c>
      <c r="AY269" s="197" t="str">
        <f>IFERROR(INDEX($AU$242:$AU$846,MATCH(ROW()-ROW($AY$226),$AR$242:$AR$846,0)),"")</f>
        <v/>
      </c>
      <c r="AZ269" s="197" t="str">
        <f>IFERROR(INDEX($AV$242:$AV$846,MATCH(ROW()-ROW($AZ$226),$AR$242:$AR$846,0)),"")</f>
        <v/>
      </c>
      <c r="BA269" s="197"/>
      <c r="BB269" s="197"/>
      <c r="BC269" s="267"/>
      <c r="BF269" s="267"/>
    </row>
    <row r="270" spans="1:58" ht="20.149999999999999" customHeight="1">
      <c r="A270" s="57"/>
      <c r="B270" s="438" t="s">
        <v>169</v>
      </c>
      <c r="C270" s="438"/>
      <c r="D270" s="438"/>
      <c r="E270" s="438"/>
      <c r="F270" s="438"/>
      <c r="G270" s="438"/>
      <c r="H270" s="438"/>
      <c r="I270" s="438"/>
      <c r="J270" s="438"/>
      <c r="K270" s="438"/>
      <c r="L270" s="438"/>
      <c r="M270" s="438"/>
      <c r="N270" s="438"/>
      <c r="O270" s="438"/>
      <c r="P270" s="438"/>
      <c r="Q270" s="502">
        <f>VLOOKUP($AG270,PriceList,3,FALSE)</f>
        <v>16031.25</v>
      </c>
      <c r="R270" s="502"/>
      <c r="S270" s="502"/>
      <c r="T270" s="502">
        <f>VLOOKUP($AG270,PriceList,4,FALSE)</f>
        <v>20840.625</v>
      </c>
      <c r="U270" s="502"/>
      <c r="V270" s="502"/>
      <c r="W270" s="472"/>
      <c r="X270" s="473"/>
      <c r="Y270" s="474"/>
      <c r="Z270" s="613">
        <f>Q270*W270</f>
        <v>0</v>
      </c>
      <c r="AA270" s="613"/>
      <c r="AB270" s="613"/>
      <c r="AC270" s="613">
        <f>T270*W270</f>
        <v>0</v>
      </c>
      <c r="AD270" s="613"/>
      <c r="AE270" s="613"/>
      <c r="AF270" s="21"/>
      <c r="AG270" s="61" t="s">
        <v>170</v>
      </c>
      <c r="AH270" s="66" t="s">
        <v>155</v>
      </c>
      <c r="AI270" s="66" t="b">
        <f>AND(W270&gt;0,AH270="Y")</f>
        <v>0</v>
      </c>
      <c r="AJ270" s="116" t="b">
        <f>OR(ISERROR(Q270),ISERROR(T270),ISERROR(Z270),ISERROR(AC270))</f>
        <v>0</v>
      </c>
      <c r="AQ270" s="196" t="str">
        <f>B270</f>
        <v>100Mbps Broadband Internet</v>
      </c>
      <c r="AR270" s="193" t="str">
        <f>IF(AS270="","",MAX(AR$229:AR269)+1)</f>
        <v/>
      </c>
      <c r="AS270" s="209" t="str">
        <f>IF(W270&gt;0,AQ270,"")</f>
        <v/>
      </c>
      <c r="AT270" s="210" t="str">
        <f>IF(W270&gt;0,W270,"")</f>
        <v/>
      </c>
      <c r="AU270" s="211" t="str">
        <f>IF(W270&gt;0,Z270,"")</f>
        <v/>
      </c>
      <c r="AV270" s="211" t="str">
        <f>IF(W270&gt;0,AC270,"")</f>
        <v/>
      </c>
      <c r="AW270" s="197" t="str">
        <f>IFERROR(INDEX($AS$242:$AS$846,MATCH(ROW()-ROW($AW$226),$AR$242:$AR$846,0)),"")</f>
        <v/>
      </c>
      <c r="AX270" s="197" t="str">
        <f>IFERROR(INDEX($AT$242:$AT$846,MATCH(ROW()-ROW($AX$226),$AR$242:$AR$846,0)),"")</f>
        <v/>
      </c>
      <c r="AY270" s="197" t="str">
        <f>IFERROR(INDEX($AU$242:$AU$846,MATCH(ROW()-ROW($AY$226),$AR$242:$AR$846,0)),"")</f>
        <v/>
      </c>
      <c r="AZ270" s="197" t="str">
        <f>IFERROR(INDEX($AV$242:$AV$846,MATCH(ROW()-ROW($AZ$226),$AR$242:$AR$846,0)),"")</f>
        <v/>
      </c>
      <c r="BA270" s="197"/>
      <c r="BB270" s="197"/>
      <c r="BC270" s="267"/>
      <c r="BF270" s="267"/>
    </row>
    <row r="271" spans="1:58" ht="5.1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R271" s="193" t="str">
        <f>IF(AS271="","",MAX(AR$229:AR270)+1)</f>
        <v/>
      </c>
      <c r="AW271" s="197" t="str">
        <f>IFERROR(INDEX($AS$242:$AS$846,MATCH(ROW()-ROW($AW$226),$AR$242:$AR$846,0)),"")</f>
        <v/>
      </c>
      <c r="AX271" s="197" t="str">
        <f>IFERROR(INDEX($AT$242:$AT$846,MATCH(ROW()-ROW($AX$226),$AR$242:$AR$846,0)),"")</f>
        <v/>
      </c>
      <c r="AY271" s="197" t="str">
        <f>IFERROR(INDEX($AU$242:$AU$846,MATCH(ROW()-ROW($AY$226),$AR$242:$AR$846,0)),"")</f>
        <v/>
      </c>
      <c r="AZ271" s="197" t="str">
        <f>IFERROR(INDEX($AV$242:$AV$846,MATCH(ROW()-ROW($AZ$226),$AR$242:$AR$846,0)),"")</f>
        <v/>
      </c>
      <c r="BA271" s="197"/>
      <c r="BB271" s="197"/>
      <c r="BC271" s="267"/>
      <c r="BF271" s="267"/>
    </row>
    <row r="272" spans="1:58" ht="5.15" customHeight="1">
      <c r="A272" s="21"/>
      <c r="B272" s="21"/>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21"/>
      <c r="AF272" s="21"/>
      <c r="AR272" s="193" t="str">
        <f>IF(AS272="","",MAX(AR$229:AR271)+1)</f>
        <v/>
      </c>
      <c r="AW272" s="197" t="str">
        <f>IFERROR(INDEX($AS$242:$AS$846,MATCH(ROW()-ROW($AW$226),$AR$242:$AR$846,0)),"")</f>
        <v/>
      </c>
      <c r="AX272" s="197" t="str">
        <f>IFERROR(INDEX($AT$242:$AT$846,MATCH(ROW()-ROW($AX$226),$AR$242:$AR$846,0)),"")</f>
        <v/>
      </c>
      <c r="AY272" s="197" t="str">
        <f>IFERROR(INDEX($AU$242:$AU$846,MATCH(ROW()-ROW($AY$226),$AR$242:$AR$846,0)),"")</f>
        <v/>
      </c>
      <c r="AZ272" s="197" t="str">
        <f>IFERROR(INDEX($AV$242:$AV$846,MATCH(ROW()-ROW($AZ$226),$AR$242:$AR$846,0)),"")</f>
        <v/>
      </c>
      <c r="BA272" s="197"/>
      <c r="BB272" s="197"/>
      <c r="BC272" s="267"/>
      <c r="BF272" s="267"/>
    </row>
    <row r="273" spans="1:58" ht="5.1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R273" s="193" t="str">
        <f>IF(AS273="","",MAX(AR$229:AR272)+1)</f>
        <v/>
      </c>
      <c r="AW273" s="197" t="str">
        <f>IFERROR(INDEX($AS$242:$AS$846,MATCH(ROW()-ROW($AW$226),$AR$242:$AR$846,0)),"")</f>
        <v/>
      </c>
      <c r="AX273" s="197" t="str">
        <f>IFERROR(INDEX($AT$242:$AT$846,MATCH(ROW()-ROW($AX$226),$AR$242:$AR$846,0)),"")</f>
        <v/>
      </c>
      <c r="AY273" s="197" t="str">
        <f>IFERROR(INDEX($AU$242:$AU$846,MATCH(ROW()-ROW($AY$226),$AR$242:$AR$846,0)),"")</f>
        <v/>
      </c>
      <c r="AZ273" s="197" t="str">
        <f>IFERROR(INDEX($AV$242:$AV$846,MATCH(ROW()-ROW($AZ$226),$AR$242:$AR$846,0)),"")</f>
        <v/>
      </c>
      <c r="BA273" s="197"/>
      <c r="BB273" s="197"/>
      <c r="BC273" s="267"/>
      <c r="BF273" s="267"/>
    </row>
    <row r="274" spans="1:58" ht="30" customHeight="1">
      <c r="A274" s="57"/>
      <c r="B274" s="413" t="s">
        <v>171</v>
      </c>
      <c r="C274" s="413"/>
      <c r="D274" s="413"/>
      <c r="E274" s="413"/>
      <c r="F274" s="413"/>
      <c r="G274" s="413"/>
      <c r="H274" s="413"/>
      <c r="I274" s="413"/>
      <c r="J274" s="413"/>
      <c r="K274" s="413"/>
      <c r="L274" s="413"/>
      <c r="M274" s="413"/>
      <c r="N274" s="413"/>
      <c r="O274" s="413"/>
      <c r="P274" s="413"/>
      <c r="Q274" s="502">
        <f>VLOOKUP($AG274,PriceList,3,FALSE)</f>
        <v>16556.62</v>
      </c>
      <c r="R274" s="502"/>
      <c r="S274" s="502"/>
      <c r="T274" s="502">
        <f>VLOOKUP($AG274,PriceList,4,FALSE)</f>
        <v>21523.606</v>
      </c>
      <c r="U274" s="502"/>
      <c r="V274" s="502"/>
      <c r="W274" s="472"/>
      <c r="X274" s="473"/>
      <c r="Y274" s="474"/>
      <c r="Z274" s="613">
        <f>Q274*W274</f>
        <v>0</v>
      </c>
      <c r="AA274" s="613"/>
      <c r="AB274" s="613"/>
      <c r="AC274" s="613">
        <f>T274*W274</f>
        <v>0</v>
      </c>
      <c r="AD274" s="613"/>
      <c r="AE274" s="613"/>
      <c r="AF274" s="21"/>
      <c r="AG274" s="61" t="s">
        <v>172</v>
      </c>
      <c r="AH274" s="66" t="s">
        <v>155</v>
      </c>
      <c r="AI274" s="66" t="b">
        <f>AND(W274&gt;0,AH274="Y")</f>
        <v>0</v>
      </c>
      <c r="AJ274" s="116" t="b">
        <f>OR(ISERROR(Q274),ISERROR(T274),ISERROR(Z274),ISERROR(AC274))</f>
        <v>0</v>
      </c>
      <c r="AQ274" s="196" t="s">
        <v>173</v>
      </c>
      <c r="AR274" s="193" t="str">
        <f>IF(AS274="","",MAX(AR$229:AR273)+1)</f>
        <v/>
      </c>
      <c r="AS274" s="209" t="str">
        <f>IF(W274&gt;0,AQ274,"")</f>
        <v/>
      </c>
      <c r="AT274" s="210" t="str">
        <f>IF(W274&gt;0,W274,"")</f>
        <v/>
      </c>
      <c r="AU274" s="211" t="str">
        <f>IF(W274&gt;0,Z274,"")</f>
        <v/>
      </c>
      <c r="AV274" s="211" t="str">
        <f>IF(W274&gt;0,AC274,"")</f>
        <v/>
      </c>
      <c r="AW274" s="197" t="str">
        <f>IFERROR(INDEX($AS$242:$AS$846,MATCH(ROW()-ROW($AW$226),$AR$242:$AR$846,0)),"")</f>
        <v/>
      </c>
      <c r="AX274" s="197" t="str">
        <f>IFERROR(INDEX($AT$242:$AT$846,MATCH(ROW()-ROW($AX$226),$AR$242:$AR$846,0)),"")</f>
        <v/>
      </c>
      <c r="AY274" s="197" t="str">
        <f>IFERROR(INDEX($AU$242:$AU$846,MATCH(ROW()-ROW($AY$226),$AR$242:$AR$846,0)),"")</f>
        <v/>
      </c>
      <c r="AZ274" s="197" t="str">
        <f>IFERROR(INDEX($AV$242:$AV$846,MATCH(ROW()-ROW($AZ$226),$AR$242:$AR$846,0)),"")</f>
        <v/>
      </c>
      <c r="BA274" s="197"/>
      <c r="BB274" s="197"/>
      <c r="BC274" s="267"/>
      <c r="BF274" s="267"/>
    </row>
    <row r="275" spans="1:58" ht="5.1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R275" s="193" t="str">
        <f>IF(AS275="","",MAX(AR$229:AR274)+1)</f>
        <v/>
      </c>
      <c r="AW275" s="197" t="str">
        <f>IFERROR(INDEX($AS$242:$AS$846,MATCH(ROW()-ROW($AW$226),$AR$242:$AR$846,0)),"")</f>
        <v/>
      </c>
      <c r="AX275" s="197" t="str">
        <f>IFERROR(INDEX($AT$242:$AT$846,MATCH(ROW()-ROW($AX$226),$AR$242:$AR$846,0)),"")</f>
        <v/>
      </c>
      <c r="AY275" s="197" t="str">
        <f>IFERROR(INDEX($AU$242:$AU$846,MATCH(ROW()-ROW($AY$226),$AR$242:$AR$846,0)),"")</f>
        <v/>
      </c>
      <c r="AZ275" s="197" t="str">
        <f>IFERROR(INDEX($AV$242:$AV$846,MATCH(ROW()-ROW($AZ$226),$AR$242:$AR$846,0)),"")</f>
        <v/>
      </c>
      <c r="BA275" s="197"/>
      <c r="BB275" s="197"/>
      <c r="BC275" s="267"/>
      <c r="BF275" s="267"/>
    </row>
    <row r="276" spans="1:58" ht="5.15" customHeight="1">
      <c r="A276" s="21"/>
      <c r="B276" s="21"/>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21"/>
      <c r="AF276" s="21"/>
      <c r="AR276" s="193" t="str">
        <f>IF(AS276="","",MAX(AR$229:AR275)+1)</f>
        <v/>
      </c>
      <c r="AW276" s="197" t="str">
        <f>IFERROR(INDEX($AS$242:$AS$846,MATCH(ROW()-ROW($AW$226),$AR$242:$AR$846,0)),"")</f>
        <v/>
      </c>
      <c r="AX276" s="197" t="str">
        <f>IFERROR(INDEX($AT$242:$AT$846,MATCH(ROW()-ROW($AX$226),$AR$242:$AR$846,0)),"")</f>
        <v/>
      </c>
      <c r="AY276" s="197" t="str">
        <f>IFERROR(INDEX($AU$242:$AU$846,MATCH(ROW()-ROW($AY$226),$AR$242:$AR$846,0)),"")</f>
        <v/>
      </c>
      <c r="AZ276" s="197" t="str">
        <f>IFERROR(INDEX($AV$242:$AV$846,MATCH(ROW()-ROW($AZ$226),$AR$242:$AR$846,0)),"")</f>
        <v/>
      </c>
      <c r="BA276" s="197"/>
      <c r="BB276" s="197"/>
      <c r="BC276" s="267"/>
      <c r="BF276" s="267"/>
    </row>
    <row r="277" spans="1:58" ht="5.1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R277" s="193" t="str">
        <f>IF(AS277="","",MAX(AR$229:AR276)+1)</f>
        <v/>
      </c>
      <c r="AW277" s="197" t="str">
        <f>IFERROR(INDEX($AS$242:$AS$846,MATCH(ROW()-ROW($AW$226),$AR$242:$AR$846,0)),"")</f>
        <v/>
      </c>
      <c r="AX277" s="197" t="str">
        <f>IFERROR(INDEX($AT$242:$AT$846,MATCH(ROW()-ROW($AX$226),$AR$242:$AR$846,0)),"")</f>
        <v/>
      </c>
      <c r="AY277" s="197" t="str">
        <f>IFERROR(INDEX($AU$242:$AU$846,MATCH(ROW()-ROW($AY$226),$AR$242:$AR$846,0)),"")</f>
        <v/>
      </c>
      <c r="AZ277" s="197" t="str">
        <f>IFERROR(INDEX($AV$242:$AV$846,MATCH(ROW()-ROW($AZ$226),$AR$242:$AR$846,0)),"")</f>
        <v/>
      </c>
      <c r="BA277" s="197"/>
      <c r="BB277" s="197"/>
      <c r="BC277" s="267"/>
      <c r="BF277" s="267"/>
    </row>
    <row r="278" spans="1:58" ht="30" customHeight="1">
      <c r="A278" s="57"/>
      <c r="B278" s="413" t="s">
        <v>174</v>
      </c>
      <c r="C278" s="438"/>
      <c r="D278" s="438"/>
      <c r="E278" s="438"/>
      <c r="F278" s="438"/>
      <c r="G278" s="438"/>
      <c r="H278" s="438"/>
      <c r="I278" s="438"/>
      <c r="J278" s="438"/>
      <c r="K278" s="438"/>
      <c r="L278" s="438"/>
      <c r="M278" s="438"/>
      <c r="N278" s="438"/>
      <c r="O278" s="438"/>
      <c r="P278" s="438"/>
      <c r="Q278" s="502">
        <f>VLOOKUP($AG278,PriceList,3,FALSE)</f>
        <v>72</v>
      </c>
      <c r="R278" s="502"/>
      <c r="S278" s="502"/>
      <c r="T278" s="502">
        <f>VLOOKUP($AG278,PriceList,4,FALSE)</f>
        <v>93.6</v>
      </c>
      <c r="U278" s="502"/>
      <c r="V278" s="502"/>
      <c r="W278" s="472"/>
      <c r="X278" s="473"/>
      <c r="Y278" s="474"/>
      <c r="Z278" s="502">
        <f>Q278*W278</f>
        <v>0</v>
      </c>
      <c r="AA278" s="502"/>
      <c r="AB278" s="502"/>
      <c r="AC278" s="502">
        <f>T278*W278</f>
        <v>0</v>
      </c>
      <c r="AD278" s="502"/>
      <c r="AE278" s="502"/>
      <c r="AF278" s="21"/>
      <c r="AG278" s="61" t="s">
        <v>175</v>
      </c>
      <c r="AI278" s="66" t="b">
        <f>AND(W278&gt;0,AH278="Y")</f>
        <v>0</v>
      </c>
      <c r="AJ278" s="116" t="b">
        <f>OR(ISERROR(Q278),ISERROR(T278),ISERROR(Z278),ISERROR(AC278))</f>
        <v>0</v>
      </c>
      <c r="AQ278" s="196" t="s">
        <v>176</v>
      </c>
      <c r="AR278" s="193" t="str">
        <f>IF(AS278="","",MAX(AR$229:AR277)+1)</f>
        <v/>
      </c>
      <c r="AS278" s="209" t="str">
        <f>IF(W278&gt;0,AQ278,"")</f>
        <v/>
      </c>
      <c r="AT278" s="210" t="str">
        <f>IF(W278&gt;0,W278,"")</f>
        <v/>
      </c>
      <c r="AU278" s="211" t="str">
        <f>IF(W278&gt;0,Z278,"")</f>
        <v/>
      </c>
      <c r="AV278" s="211" t="str">
        <f>IF(W278&gt;0,AC278,"")</f>
        <v/>
      </c>
      <c r="AW278" s="197" t="str">
        <f>IFERROR(INDEX($AS$242:$AS$846,MATCH(ROW()-ROW($AW$226),$AR$242:$AR$846,0)),"")</f>
        <v/>
      </c>
      <c r="AX278" s="197" t="str">
        <f>IFERROR(INDEX($AT$242:$AT$846,MATCH(ROW()-ROW($AX$226),$AR$242:$AR$846,0)),"")</f>
        <v/>
      </c>
      <c r="AY278" s="197" t="str">
        <f>IFERROR(INDEX($AU$242:$AU$846,MATCH(ROW()-ROW($AY$226),$AR$242:$AR$846,0)),"")</f>
        <v/>
      </c>
      <c r="AZ278" s="197" t="str">
        <f>IFERROR(INDEX($AV$242:$AV$846,MATCH(ROW()-ROW($AZ$226),$AR$242:$AR$846,0)),"")</f>
        <v/>
      </c>
      <c r="BA278" s="197"/>
      <c r="BB278" s="197"/>
      <c r="BC278" s="267"/>
      <c r="BF278" s="267"/>
    </row>
    <row r="279" spans="1:58" ht="5.1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R279" s="193" t="str">
        <f>IF(AS279="","",MAX(AR$229:AR278)+1)</f>
        <v/>
      </c>
      <c r="AW279" s="197" t="str">
        <f>IFERROR(INDEX($AS$242:$AS$846,MATCH(ROW()-ROW($AW$226),$AR$242:$AR$846,0)),"")</f>
        <v/>
      </c>
      <c r="AX279" s="197" t="str">
        <f>IFERROR(INDEX($AT$242:$AT$846,MATCH(ROW()-ROW($AX$226),$AR$242:$AR$846,0)),"")</f>
        <v/>
      </c>
      <c r="AY279" s="197" t="str">
        <f>IFERROR(INDEX($AU$242:$AU$846,MATCH(ROW()-ROW($AY$226),$AR$242:$AR$846,0)),"")</f>
        <v/>
      </c>
      <c r="AZ279" s="197" t="str">
        <f>IFERROR(INDEX($AV$242:$AV$846,MATCH(ROW()-ROW($AZ$226),$AR$242:$AR$846,0)),"")</f>
        <v/>
      </c>
      <c r="BA279" s="197"/>
      <c r="BB279" s="197"/>
      <c r="BC279" s="267"/>
      <c r="BF279" s="267"/>
    </row>
    <row r="280" spans="1:58" ht="5.15" customHeight="1">
      <c r="A280" s="21"/>
      <c r="B280" s="2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21"/>
      <c r="AF280" s="21"/>
      <c r="AR280" s="193" t="str">
        <f>IF(AS280="","",MAX(AR$229:AR279)+1)</f>
        <v/>
      </c>
      <c r="AW280" s="197" t="str">
        <f>IFERROR(INDEX($AS$242:$AS$846,MATCH(ROW()-ROW($AW$226),$AR$242:$AR$846,0)),"")</f>
        <v/>
      </c>
      <c r="AX280" s="197" t="str">
        <f>IFERROR(INDEX($AT$242:$AT$846,MATCH(ROW()-ROW($AX$226),$AR$242:$AR$846,0)),"")</f>
        <v/>
      </c>
      <c r="AY280" s="197" t="str">
        <f>IFERROR(INDEX($AU$242:$AU$846,MATCH(ROW()-ROW($AY$226),$AR$242:$AR$846,0)),"")</f>
        <v/>
      </c>
      <c r="AZ280" s="197" t="str">
        <f>IFERROR(INDEX($AV$242:$AV$846,MATCH(ROW()-ROW($AZ$226),$AR$242:$AR$846,0)),"")</f>
        <v/>
      </c>
      <c r="BA280" s="197"/>
      <c r="BB280" s="197"/>
      <c r="BC280" s="267"/>
      <c r="BF280" s="267"/>
    </row>
    <row r="281" spans="1:58" ht="5.1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R281" s="193" t="str">
        <f>IF(AS281="","",MAX(AR$229:AR280)+1)</f>
        <v/>
      </c>
      <c r="AW281" s="197" t="str">
        <f>IFERROR(INDEX($AS$242:$AS$846,MATCH(ROW()-ROW($AW$226),$AR$242:$AR$846,0)),"")</f>
        <v/>
      </c>
      <c r="AX281" s="197" t="str">
        <f>IFERROR(INDEX($AT$242:$AT$846,MATCH(ROW()-ROW($AX$226),$AR$242:$AR$846,0)),"")</f>
        <v/>
      </c>
      <c r="AY281" s="197" t="str">
        <f>IFERROR(INDEX($AU$242:$AU$846,MATCH(ROW()-ROW($AY$226),$AR$242:$AR$846,0)),"")</f>
        <v/>
      </c>
      <c r="AZ281" s="197" t="str">
        <f>IFERROR(INDEX($AV$242:$AV$846,MATCH(ROW()-ROW($AZ$226),$AR$242:$AR$846,0)),"")</f>
        <v/>
      </c>
      <c r="BA281" s="197"/>
      <c r="BB281" s="197"/>
      <c r="BC281" s="267"/>
      <c r="BF281" s="267"/>
    </row>
    <row r="282" spans="1:58" ht="30" customHeight="1">
      <c r="A282" s="57"/>
      <c r="B282" s="413" t="s">
        <v>177</v>
      </c>
      <c r="C282" s="438"/>
      <c r="D282" s="438"/>
      <c r="E282" s="438"/>
      <c r="F282" s="438"/>
      <c r="G282" s="438"/>
      <c r="H282" s="438"/>
      <c r="I282" s="438"/>
      <c r="J282" s="438"/>
      <c r="K282" s="438"/>
      <c r="L282" s="438"/>
      <c r="M282" s="438"/>
      <c r="N282" s="438"/>
      <c r="O282" s="438"/>
      <c r="P282" s="438"/>
      <c r="Q282" s="502">
        <f>VLOOKUP($AG282,PriceList,3,FALSE)</f>
        <v>202.5</v>
      </c>
      <c r="R282" s="502"/>
      <c r="S282" s="502"/>
      <c r="T282" s="502">
        <f>VLOOKUP($AG282,PriceList,4,FALSE)</f>
        <v>263.25</v>
      </c>
      <c r="U282" s="502"/>
      <c r="V282" s="502"/>
      <c r="W282" s="472"/>
      <c r="X282" s="473"/>
      <c r="Y282" s="474"/>
      <c r="Z282" s="502">
        <f>Q282*W282</f>
        <v>0</v>
      </c>
      <c r="AA282" s="502"/>
      <c r="AB282" s="502"/>
      <c r="AC282" s="502">
        <f>T282*W282</f>
        <v>0</v>
      </c>
      <c r="AD282" s="502"/>
      <c r="AE282" s="502"/>
      <c r="AF282" s="21"/>
      <c r="AG282" s="61" t="s">
        <v>178</v>
      </c>
      <c r="AH282" s="66" t="s">
        <v>155</v>
      </c>
      <c r="AI282" s="66" t="b">
        <f>AND(W282&gt;0,AH282="Y")</f>
        <v>0</v>
      </c>
      <c r="AJ282" s="116" t="b">
        <f>OR(ISERROR(Q282),ISERROR(T282),ISERROR(Z282),ISERROR(AC282))</f>
        <v>0</v>
      </c>
      <c r="AQ282" s="196" t="s">
        <v>179</v>
      </c>
      <c r="AR282" s="193" t="str">
        <f>IF(AS282="","",MAX(AR$229:AR281)+1)</f>
        <v/>
      </c>
      <c r="AS282" s="209" t="str">
        <f>IF(W282&gt;0,AQ282,"")</f>
        <v/>
      </c>
      <c r="AT282" s="210" t="str">
        <f>IF(W282&gt;0,W282,"")</f>
        <v/>
      </c>
      <c r="AU282" s="211" t="str">
        <f>IF(W282&gt;0,Z282,"")</f>
        <v/>
      </c>
      <c r="AV282" s="211" t="str">
        <f>IF(W282&gt;0,AC282,"")</f>
        <v/>
      </c>
      <c r="AW282" s="197" t="str">
        <f>IFERROR(INDEX($AS$242:$AS$846,MATCH(ROW()-ROW($AW$226),$AR$242:$AR$846,0)),"")</f>
        <v/>
      </c>
      <c r="AX282" s="197" t="str">
        <f>IFERROR(INDEX($AT$242:$AT$846,MATCH(ROW()-ROW($AX$226),$AR$242:$AR$846,0)),"")</f>
        <v/>
      </c>
      <c r="AY282" s="197" t="str">
        <f>IFERROR(INDEX($AU$242:$AU$846,MATCH(ROW()-ROW($AY$226),$AR$242:$AR$846,0)),"")</f>
        <v/>
      </c>
      <c r="AZ282" s="197" t="str">
        <f>IFERROR(INDEX($AV$242:$AV$846,MATCH(ROW()-ROW($AZ$226),$AR$242:$AR$846,0)),"")</f>
        <v/>
      </c>
      <c r="BA282" s="197"/>
      <c r="BB282" s="197"/>
      <c r="BC282" s="267"/>
      <c r="BF282" s="267"/>
    </row>
    <row r="283" spans="1:58" ht="5.1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R283" s="193" t="str">
        <f>IF(AS283="","",MAX(AR$229:AR282)+1)</f>
        <v/>
      </c>
      <c r="AW283" s="197" t="str">
        <f>IFERROR(INDEX($AS$242:$AS$846,MATCH(ROW()-ROW($AW$226),$AR$242:$AR$846,0)),"")</f>
        <v/>
      </c>
      <c r="AX283" s="197" t="str">
        <f>IFERROR(INDEX($AT$242:$AT$846,MATCH(ROW()-ROW($AX$226),$AR$242:$AR$846,0)),"")</f>
        <v/>
      </c>
      <c r="AY283" s="197" t="str">
        <f>IFERROR(INDEX($AU$242:$AU$846,MATCH(ROW()-ROW($AY$226),$AR$242:$AR$846,0)),"")</f>
        <v/>
      </c>
      <c r="AZ283" s="197" t="str">
        <f>IFERROR(INDEX($AV$242:$AV$846,MATCH(ROW()-ROW($AZ$226),$AR$242:$AR$846,0)),"")</f>
        <v/>
      </c>
      <c r="BA283" s="197"/>
      <c r="BB283" s="197"/>
      <c r="BC283" s="267"/>
      <c r="BF283" s="267"/>
    </row>
    <row r="284" spans="1:58" ht="5.15" customHeight="1">
      <c r="A284" s="21"/>
      <c r="B284" s="2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21"/>
      <c r="AF284" s="21"/>
      <c r="AR284" s="193" t="str">
        <f>IF(AS284="","",MAX(AR$229:AR283)+1)</f>
        <v/>
      </c>
      <c r="AW284" s="197" t="str">
        <f>IFERROR(INDEX($AS$242:$AS$846,MATCH(ROW()-ROW($AW$226),$AR$242:$AR$846,0)),"")</f>
        <v/>
      </c>
      <c r="AX284" s="197" t="str">
        <f>IFERROR(INDEX($AT$242:$AT$846,MATCH(ROW()-ROW($AX$226),$AR$242:$AR$846,0)),"")</f>
        <v/>
      </c>
      <c r="AY284" s="197" t="str">
        <f>IFERROR(INDEX($AU$242:$AU$846,MATCH(ROW()-ROW($AY$226),$AR$242:$AR$846,0)),"")</f>
        <v/>
      </c>
      <c r="AZ284" s="197" t="str">
        <f>IFERROR(INDEX($AV$242:$AV$846,MATCH(ROW()-ROW($AZ$226),$AR$242:$AR$846,0)),"")</f>
        <v/>
      </c>
      <c r="BA284" s="197"/>
      <c r="BB284" s="197"/>
      <c r="BC284" s="267"/>
      <c r="BF284" s="267"/>
    </row>
    <row r="285" spans="1:58" ht="10" customHeight="1" thickBo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R285" s="193" t="str">
        <f>IF(AS285="","",MAX(AR$229:AR284)+1)</f>
        <v/>
      </c>
      <c r="AW285" s="197" t="str">
        <f>IFERROR(INDEX($AS$242:$AS$846,MATCH(ROW()-ROW($AW$226),$AR$242:$AR$846,0)),"")</f>
        <v/>
      </c>
      <c r="AX285" s="197" t="str">
        <f>IFERROR(INDEX($AT$242:$AT$846,MATCH(ROW()-ROW($AX$226),$AR$242:$AR$846,0)),"")</f>
        <v/>
      </c>
      <c r="AY285" s="197" t="str">
        <f>IFERROR(INDEX($AU$242:$AU$846,MATCH(ROW()-ROW($AY$226),$AR$242:$AR$846,0)),"")</f>
        <v/>
      </c>
      <c r="AZ285" s="197" t="str">
        <f>IFERROR(INDEX($AV$242:$AV$846,MATCH(ROW()-ROW($AZ$226),$AR$242:$AR$846,0)),"")</f>
        <v/>
      </c>
      <c r="BA285" s="197"/>
      <c r="BB285" s="197"/>
      <c r="BC285" s="267"/>
      <c r="BF285" s="267"/>
    </row>
    <row r="286" spans="1:58" ht="25" customHeight="1" thickBot="1">
      <c r="A286" s="21"/>
      <c r="B286" s="369" t="s">
        <v>114</v>
      </c>
      <c r="C286" s="370"/>
      <c r="D286" s="370"/>
      <c r="E286" s="370"/>
      <c r="F286" s="370"/>
      <c r="G286" s="370"/>
      <c r="H286" s="370"/>
      <c r="I286" s="370"/>
      <c r="J286" s="370"/>
      <c r="K286" s="370"/>
      <c r="L286" s="370"/>
      <c r="M286" s="370"/>
      <c r="N286" s="370"/>
      <c r="O286" s="370"/>
      <c r="P286" s="370"/>
      <c r="Q286" s="370"/>
      <c r="R286" s="370"/>
      <c r="S286" s="370"/>
      <c r="T286" s="370"/>
      <c r="U286" s="370"/>
      <c r="V286" s="370"/>
      <c r="W286" s="370"/>
      <c r="X286" s="370"/>
      <c r="Y286" s="370"/>
      <c r="Z286" s="370"/>
      <c r="AA286" s="370"/>
      <c r="AB286" s="370"/>
      <c r="AC286" s="370"/>
      <c r="AD286" s="370"/>
      <c r="AE286" s="371"/>
      <c r="AF286" s="21"/>
      <c r="AR286" s="193" t="str">
        <f>IF(AS286="","",MAX(AR$229:AR285)+1)</f>
        <v/>
      </c>
      <c r="AW286" s="197" t="str">
        <f>IFERROR(INDEX($AS$242:$AS$846,MATCH(ROW()-ROW($AW$226),$AR$242:$AR$846,0)),"")</f>
        <v/>
      </c>
      <c r="AX286" s="197" t="str">
        <f>IFERROR(INDEX($AT$242:$AT$846,MATCH(ROW()-ROW($AX$226),$AR$242:$AR$846,0)),"")</f>
        <v/>
      </c>
      <c r="AY286" s="197" t="str">
        <f>IFERROR(INDEX($AU$242:$AU$846,MATCH(ROW()-ROW($AY$226),$AR$242:$AR$846,0)),"")</f>
        <v/>
      </c>
      <c r="AZ286" s="197" t="str">
        <f>IFERROR(INDEX($AV$242:$AV$846,MATCH(ROW()-ROW($AZ$226),$AR$242:$AR$846,0)),"")</f>
        <v/>
      </c>
      <c r="BA286" s="197"/>
      <c r="BB286" s="197"/>
      <c r="BC286" s="267"/>
      <c r="BF286" s="267"/>
    </row>
    <row r="287" spans="1:58" ht="7"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R287" s="193" t="str">
        <f>IF(AS287="","",MAX(AR$229:AR286)+1)</f>
        <v/>
      </c>
      <c r="AW287" s="197" t="str">
        <f>IFERROR(INDEX($AS$242:$AS$846,MATCH(ROW()-ROW($AW$226),$AR$242:$AR$846,0)),"")</f>
        <v/>
      </c>
      <c r="AX287" s="197" t="str">
        <f>IFERROR(INDEX($AT$242:$AT$846,MATCH(ROW()-ROW($AX$226),$AR$242:$AR$846,0)),"")</f>
        <v/>
      </c>
      <c r="AY287" s="197" t="str">
        <f>IFERROR(INDEX($AU$242:$AU$846,MATCH(ROW()-ROW($AY$226),$AR$242:$AR$846,0)),"")</f>
        <v/>
      </c>
      <c r="AZ287" s="197" t="str">
        <f>IFERROR(INDEX($AV$242:$AV$846,MATCH(ROW()-ROW($AZ$226),$AR$242:$AR$846,0)),"")</f>
        <v/>
      </c>
      <c r="BA287" s="197"/>
      <c r="BB287" s="197"/>
      <c r="BC287" s="267"/>
      <c r="BF287" s="267"/>
    </row>
    <row r="288" spans="1:58" ht="20.149999999999999" customHeight="1">
      <c r="A288" s="57"/>
      <c r="B288" s="30"/>
      <c r="C288" s="466" t="s">
        <v>180</v>
      </c>
      <c r="D288" s="466"/>
      <c r="E288" s="466"/>
      <c r="F288" s="466"/>
      <c r="G288" s="466"/>
      <c r="H288" s="466"/>
      <c r="I288" s="466"/>
      <c r="J288" s="466"/>
      <c r="K288" s="466"/>
      <c r="L288" s="466"/>
      <c r="M288" s="466"/>
      <c r="N288" s="466"/>
      <c r="O288" s="466"/>
      <c r="P288" s="466"/>
      <c r="Q288" s="466"/>
      <c r="R288" s="466"/>
      <c r="S288" s="466"/>
      <c r="T288" s="466"/>
      <c r="U288" s="466"/>
      <c r="V288" s="466"/>
      <c r="W288" s="466"/>
      <c r="X288" s="466"/>
      <c r="Y288" s="466"/>
      <c r="Z288" s="466"/>
      <c r="AA288" s="466"/>
      <c r="AB288" s="466"/>
      <c r="AC288" s="466"/>
      <c r="AD288" s="466"/>
      <c r="AE288" s="30"/>
      <c r="AF288" s="21"/>
      <c r="AR288" s="193" t="str">
        <f>IF(AS288="","",MAX(AR$229:AR287)+1)</f>
        <v/>
      </c>
      <c r="AW288" s="197" t="str">
        <f>IFERROR(INDEX($AS$242:$AS$846,MATCH(ROW()-ROW($AW$226),$AR$242:$AR$846,0)),"")</f>
        <v/>
      </c>
      <c r="AX288" s="197" t="str">
        <f>IFERROR(INDEX($AT$242:$AT$846,MATCH(ROW()-ROW($AX$226),$AR$242:$AR$846,0)),"")</f>
        <v/>
      </c>
      <c r="AY288" s="197" t="str">
        <f>IFERROR(INDEX($AU$242:$AU$846,MATCH(ROW()-ROW($AY$226),$AR$242:$AR$846,0)),"")</f>
        <v/>
      </c>
      <c r="AZ288" s="197" t="str">
        <f>IFERROR(INDEX($AV$242:$AV$846,MATCH(ROW()-ROW($AZ$226),$AR$242:$AR$846,0)),"")</f>
        <v/>
      </c>
      <c r="BA288" s="197"/>
      <c r="BB288" s="197"/>
      <c r="BC288" s="267"/>
      <c r="BF288" s="267"/>
    </row>
    <row r="289" spans="1:58" ht="7"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R289" s="193" t="str">
        <f>IF(AS289="","",MAX(AR$229:AR288)+1)</f>
        <v/>
      </c>
      <c r="AW289" s="197" t="str">
        <f>IFERROR(INDEX($AS$242:$AS$846,MATCH(ROW()-ROW($AW$226),$AR$242:$AR$846,0)),"")</f>
        <v/>
      </c>
      <c r="AX289" s="197" t="str">
        <f>IFERROR(INDEX($AT$242:$AT$846,MATCH(ROW()-ROW($AX$226),$AR$242:$AR$846,0)),"")</f>
        <v/>
      </c>
      <c r="AY289" s="197" t="str">
        <f>IFERROR(INDEX($AU$242:$AU$846,MATCH(ROW()-ROW($AY$226),$AR$242:$AR$846,0)),"")</f>
        <v/>
      </c>
      <c r="AZ289" s="197" t="str">
        <f>IFERROR(INDEX($AV$242:$AV$846,MATCH(ROW()-ROW($AZ$226),$AR$242:$AR$846,0)),"")</f>
        <v/>
      </c>
      <c r="BA289" s="197"/>
      <c r="BB289" s="197"/>
      <c r="BC289" s="267"/>
      <c r="BF289" s="267"/>
    </row>
    <row r="290" spans="1:58" ht="20.149999999999999" customHeight="1">
      <c r="A290" s="21"/>
      <c r="B290" s="475" t="s">
        <v>149</v>
      </c>
      <c r="C290" s="475"/>
      <c r="D290" s="475"/>
      <c r="E290" s="475"/>
      <c r="F290" s="475"/>
      <c r="G290" s="475"/>
      <c r="H290" s="475"/>
      <c r="I290" s="475"/>
      <c r="J290" s="475"/>
      <c r="K290" s="475"/>
      <c r="L290" s="475"/>
      <c r="M290" s="475"/>
      <c r="N290" s="475"/>
      <c r="O290" s="475"/>
      <c r="P290" s="475"/>
      <c r="Q290" s="476" t="s">
        <v>150</v>
      </c>
      <c r="R290" s="476"/>
      <c r="S290" s="476"/>
      <c r="T290" s="476"/>
      <c r="U290" s="476"/>
      <c r="V290" s="476"/>
      <c r="W290" s="324" t="s">
        <v>151</v>
      </c>
      <c r="X290" s="325"/>
      <c r="Y290" s="325"/>
      <c r="Z290" s="477" t="s">
        <v>152</v>
      </c>
      <c r="AA290" s="477"/>
      <c r="AB290" s="477"/>
      <c r="AC290" s="477"/>
      <c r="AD290" s="477"/>
      <c r="AE290" s="477"/>
      <c r="AF290" s="21"/>
      <c r="AR290" s="193" t="str">
        <f>IF(AS290="","",MAX(AR$229:AR289)+1)</f>
        <v/>
      </c>
      <c r="AW290" s="197" t="str">
        <f>IFERROR(INDEX($AS$242:$AS$846,MATCH(ROW()-ROW($AW$226),$AR$242:$AR$846,0)),"")</f>
        <v/>
      </c>
      <c r="AX290" s="197" t="str">
        <f>IFERROR(INDEX($AT$242:$AT$846,MATCH(ROW()-ROW($AX$226),$AR$242:$AR$846,0)),"")</f>
        <v/>
      </c>
      <c r="AY290" s="197" t="str">
        <f>IFERROR(INDEX($AU$242:$AU$846,MATCH(ROW()-ROW($AY$226),$AR$242:$AR$846,0)),"")</f>
        <v/>
      </c>
      <c r="AZ290" s="197" t="str">
        <f>IFERROR(INDEX($AV$242:$AV$846,MATCH(ROW()-ROW($AZ$226),$AR$242:$AR$846,0)),"")</f>
        <v/>
      </c>
      <c r="BA290" s="197"/>
      <c r="BB290" s="197"/>
      <c r="BC290" s="267"/>
      <c r="BF290" s="267"/>
    </row>
    <row r="291" spans="1:58" ht="20.149999999999999" customHeight="1">
      <c r="A291" s="21"/>
      <c r="B291" s="475"/>
      <c r="C291" s="475"/>
      <c r="D291" s="475"/>
      <c r="E291" s="475"/>
      <c r="F291" s="475"/>
      <c r="G291" s="475"/>
      <c r="H291" s="475"/>
      <c r="I291" s="475"/>
      <c r="J291" s="475"/>
      <c r="K291" s="475"/>
      <c r="L291" s="475"/>
      <c r="M291" s="475"/>
      <c r="N291" s="475"/>
      <c r="O291" s="475"/>
      <c r="P291" s="475"/>
      <c r="Q291" s="326" t="s">
        <v>75</v>
      </c>
      <c r="R291" s="326"/>
      <c r="S291" s="326"/>
      <c r="T291" s="326" t="s">
        <v>76</v>
      </c>
      <c r="U291" s="326"/>
      <c r="V291" s="326"/>
      <c r="W291" s="325"/>
      <c r="X291" s="325"/>
      <c r="Y291" s="325"/>
      <c r="Z291" s="326" t="s">
        <v>75</v>
      </c>
      <c r="AA291" s="326"/>
      <c r="AB291" s="326"/>
      <c r="AC291" s="326" t="s">
        <v>76</v>
      </c>
      <c r="AD291" s="326"/>
      <c r="AE291" s="326"/>
      <c r="AF291" s="21"/>
      <c r="AR291" s="193" t="str">
        <f>IF(AS291="","",MAX(AR$229:AR290)+1)</f>
        <v/>
      </c>
      <c r="AW291" s="197" t="str">
        <f>IFERROR(INDEX($AS$242:$AS$846,MATCH(ROW()-ROW($AW$226),$AR$242:$AR$846,0)),"")</f>
        <v/>
      </c>
      <c r="AX291" s="197" t="str">
        <f>IFERROR(INDEX($AT$242:$AT$846,MATCH(ROW()-ROW($AX$226),$AR$242:$AR$846,0)),"")</f>
        <v/>
      </c>
      <c r="AY291" s="197" t="str">
        <f>IFERROR(INDEX($AU$242:$AU$846,MATCH(ROW()-ROW($AY$226),$AR$242:$AR$846,0)),"")</f>
        <v/>
      </c>
      <c r="AZ291" s="197" t="str">
        <f>IFERROR(INDEX($AV$242:$AV$846,MATCH(ROW()-ROW($AZ$226),$AR$242:$AR$846,0)),"")</f>
        <v/>
      </c>
      <c r="BA291" s="197"/>
      <c r="BB291" s="197"/>
      <c r="BC291" s="267"/>
      <c r="BF291" s="267"/>
    </row>
    <row r="292" spans="1:58" ht="7"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R292" s="193" t="str">
        <f>IF(AS292="","",MAX(AR$229:AR291)+1)</f>
        <v/>
      </c>
      <c r="AW292" s="197" t="str">
        <f>IFERROR(INDEX($AS$242:$AS$846,MATCH(ROW()-ROW($AW$226),$AR$242:$AR$846,0)),"")</f>
        <v/>
      </c>
      <c r="AX292" s="197" t="str">
        <f>IFERROR(INDEX($AT$242:$AT$846,MATCH(ROW()-ROW($AX$226),$AR$242:$AR$846,0)),"")</f>
        <v/>
      </c>
      <c r="AY292" s="197" t="str">
        <f>IFERROR(INDEX($AU$242:$AU$846,MATCH(ROW()-ROW($AY$226),$AR$242:$AR$846,0)),"")</f>
        <v/>
      </c>
      <c r="AZ292" s="197" t="str">
        <f>IFERROR(INDEX($AV$242:$AV$846,MATCH(ROW()-ROW($AZ$226),$AR$242:$AR$846,0)),"")</f>
        <v/>
      </c>
      <c r="BA292" s="197"/>
      <c r="BB292" s="197"/>
      <c r="BC292" s="267"/>
      <c r="BF292" s="267"/>
    </row>
    <row r="293" spans="1:58" ht="20.149999999999999" customHeight="1">
      <c r="A293" s="57"/>
      <c r="B293" s="438" t="s">
        <v>181</v>
      </c>
      <c r="C293" s="438"/>
      <c r="D293" s="438"/>
      <c r="E293" s="438"/>
      <c r="F293" s="438"/>
      <c r="G293" s="438"/>
      <c r="H293" s="438"/>
      <c r="I293" s="438"/>
      <c r="J293" s="438"/>
      <c r="K293" s="438"/>
      <c r="L293" s="438"/>
      <c r="M293" s="438"/>
      <c r="N293" s="438"/>
      <c r="O293" s="438"/>
      <c r="P293" s="438"/>
      <c r="Q293" s="502">
        <f>VLOOKUP($AG293,PriceList,3,FALSE)</f>
        <v>163.12</v>
      </c>
      <c r="R293" s="502"/>
      <c r="S293" s="502"/>
      <c r="T293" s="502">
        <f>VLOOKUP($AG293,PriceList,4,FALSE)</f>
        <v>212.05600000000001</v>
      </c>
      <c r="U293" s="502"/>
      <c r="V293" s="502"/>
      <c r="W293" s="472"/>
      <c r="X293" s="473"/>
      <c r="Y293" s="474"/>
      <c r="Z293" s="502">
        <f>Q293*W293</f>
        <v>0</v>
      </c>
      <c r="AA293" s="502"/>
      <c r="AB293" s="502"/>
      <c r="AC293" s="502">
        <f>T293*W293</f>
        <v>0</v>
      </c>
      <c r="AD293" s="502"/>
      <c r="AE293" s="502"/>
      <c r="AF293" s="21"/>
      <c r="AG293" s="61" t="s">
        <v>182</v>
      </c>
      <c r="AH293" s="66" t="s">
        <v>155</v>
      </c>
      <c r="AI293" s="66" t="b">
        <f>AND(W293&gt;0,AH293="Y")</f>
        <v>0</v>
      </c>
      <c r="AJ293" s="116" t="b">
        <f>OR(ISERROR(Q293),ISERROR(T293),ISERROR(Z293),ISERROR(AC293))</f>
        <v>0</v>
      </c>
      <c r="AQ293" s="196" t="str">
        <f>B293</f>
        <v>Phone Line &amp; Handset Package</v>
      </c>
      <c r="AR293" s="193" t="str">
        <f>IF(AS293="","",MAX(AR$229:AR292)+1)</f>
        <v/>
      </c>
      <c r="AS293" s="209" t="str">
        <f>IF(W293&gt;0,AQ293,"")</f>
        <v/>
      </c>
      <c r="AT293" s="210" t="str">
        <f>IF(W293&gt;0,W293,"")</f>
        <v/>
      </c>
      <c r="AU293" s="211" t="str">
        <f>IF(W293&gt;0,Z293,"")</f>
        <v/>
      </c>
      <c r="AV293" s="211" t="str">
        <f>IF(W293&gt;0,AC293,"")</f>
        <v/>
      </c>
      <c r="AW293" s="197" t="str">
        <f>IFERROR(INDEX($AS$242:$AS$846,MATCH(ROW()-ROW($AW$226),$AR$242:$AR$846,0)),"")</f>
        <v/>
      </c>
      <c r="AX293" s="197" t="str">
        <f>IFERROR(INDEX($AT$242:$AT$846,MATCH(ROW()-ROW($AX$226),$AR$242:$AR$846,0)),"")</f>
        <v/>
      </c>
      <c r="AY293" s="197" t="str">
        <f>IFERROR(INDEX($AU$242:$AU$846,MATCH(ROW()-ROW($AY$226),$AR$242:$AR$846,0)),"")</f>
        <v/>
      </c>
      <c r="AZ293" s="197" t="str">
        <f>IFERROR(INDEX($AV$242:$AV$846,MATCH(ROW()-ROW($AZ$226),$AR$242:$AR$846,0)),"")</f>
        <v/>
      </c>
      <c r="BA293" s="197"/>
      <c r="BB293" s="197"/>
      <c r="BC293" s="267"/>
      <c r="BF293" s="267"/>
    </row>
    <row r="294" spans="1:58" ht="5.1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R294" s="193" t="str">
        <f>IF(AS294="","",MAX(AR$229:AR293)+1)</f>
        <v/>
      </c>
      <c r="AW294" s="197" t="str">
        <f>IFERROR(INDEX($AS$242:$AS$846,MATCH(ROW()-ROW($AW$226),$AR$242:$AR$846,0)),"")</f>
        <v/>
      </c>
      <c r="AX294" s="197" t="str">
        <f>IFERROR(INDEX($AT$242:$AT$846,MATCH(ROW()-ROW($AX$226),$AR$242:$AR$846,0)),"")</f>
        <v/>
      </c>
      <c r="AY294" s="197" t="str">
        <f>IFERROR(INDEX($AU$242:$AU$846,MATCH(ROW()-ROW($AY$226),$AR$242:$AR$846,0)),"")</f>
        <v/>
      </c>
      <c r="AZ294" s="197" t="str">
        <f>IFERROR(INDEX($AV$242:$AV$846,MATCH(ROW()-ROW($AZ$226),$AR$242:$AR$846,0)),"")</f>
        <v/>
      </c>
      <c r="BA294" s="197"/>
      <c r="BB294" s="197"/>
      <c r="BC294" s="267"/>
      <c r="BF294" s="267"/>
    </row>
    <row r="295" spans="1:58" ht="5.15" customHeight="1">
      <c r="A295" s="21"/>
      <c r="B295" s="2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21"/>
      <c r="AF295" s="21"/>
      <c r="AR295" s="193" t="str">
        <f>IF(AS295="","",MAX(AR$229:AR294)+1)</f>
        <v/>
      </c>
      <c r="AW295" s="197" t="str">
        <f>IFERROR(INDEX($AS$242:$AS$846,MATCH(ROW()-ROW($AW$226),$AR$242:$AR$846,0)),"")</f>
        <v/>
      </c>
      <c r="AX295" s="197" t="str">
        <f>IFERROR(INDEX($AT$242:$AT$846,MATCH(ROW()-ROW($AX$226),$AR$242:$AR$846,0)),"")</f>
        <v/>
      </c>
      <c r="AY295" s="197" t="str">
        <f>IFERROR(INDEX($AU$242:$AU$846,MATCH(ROW()-ROW($AY$226),$AR$242:$AR$846,0)),"")</f>
        <v/>
      </c>
      <c r="AZ295" s="197" t="str">
        <f>IFERROR(INDEX($AV$242:$AV$846,MATCH(ROW()-ROW($AZ$226),$AR$242:$AR$846,0)),"")</f>
        <v/>
      </c>
      <c r="BA295" s="197"/>
      <c r="BB295" s="197"/>
      <c r="BC295" s="267"/>
      <c r="BF295" s="267"/>
    </row>
    <row r="296" spans="1:58" ht="5.1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R296" s="193" t="str">
        <f>IF(AS296="","",MAX(AR$229:AR295)+1)</f>
        <v/>
      </c>
      <c r="AW296" s="197" t="str">
        <f>IFERROR(INDEX($AS$242:$AS$846,MATCH(ROW()-ROW($AW$226),$AR$242:$AR$846,0)),"")</f>
        <v/>
      </c>
      <c r="AX296" s="197" t="str">
        <f>IFERROR(INDEX($AT$242:$AT$846,MATCH(ROW()-ROW($AX$226),$AR$242:$AR$846,0)),"")</f>
        <v/>
      </c>
      <c r="AY296" s="197" t="str">
        <f>IFERROR(INDEX($AU$242:$AU$846,MATCH(ROW()-ROW($AY$226),$AR$242:$AR$846,0)),"")</f>
        <v/>
      </c>
      <c r="AZ296" s="197" t="str">
        <f>IFERROR(INDEX($AV$242:$AV$846,MATCH(ROW()-ROW($AZ$226),$AR$242:$AR$846,0)),"")</f>
        <v/>
      </c>
      <c r="BA296" s="197"/>
      <c r="BB296" s="197"/>
      <c r="BC296" s="267"/>
      <c r="BF296" s="267"/>
    </row>
    <row r="297" spans="1:58" ht="20.149999999999999" customHeight="1">
      <c r="A297" s="57"/>
      <c r="B297" s="438" t="s">
        <v>183</v>
      </c>
      <c r="C297" s="438"/>
      <c r="D297" s="438"/>
      <c r="E297" s="438"/>
      <c r="F297" s="438"/>
      <c r="G297" s="438"/>
      <c r="H297" s="438"/>
      <c r="I297" s="438"/>
      <c r="J297" s="438"/>
      <c r="K297" s="438"/>
      <c r="L297" s="438"/>
      <c r="M297" s="438"/>
      <c r="N297" s="438"/>
      <c r="O297" s="438"/>
      <c r="P297" s="438"/>
      <c r="Q297" s="502">
        <f>VLOOKUP($AG297,PriceList,3,FALSE)</f>
        <v>149.62</v>
      </c>
      <c r="R297" s="502"/>
      <c r="S297" s="502"/>
      <c r="T297" s="502">
        <f>VLOOKUP($AG297,PriceList,4,FALSE)</f>
        <v>194.506</v>
      </c>
      <c r="U297" s="502"/>
      <c r="V297" s="502"/>
      <c r="W297" s="472"/>
      <c r="X297" s="473"/>
      <c r="Y297" s="474"/>
      <c r="Z297" s="502">
        <f>Q297*W297</f>
        <v>0</v>
      </c>
      <c r="AA297" s="502"/>
      <c r="AB297" s="502"/>
      <c r="AC297" s="502">
        <f>T297*W297</f>
        <v>0</v>
      </c>
      <c r="AD297" s="502"/>
      <c r="AE297" s="502"/>
      <c r="AF297" s="21"/>
      <c r="AG297" s="61" t="s">
        <v>184</v>
      </c>
      <c r="AH297" s="66" t="s">
        <v>155</v>
      </c>
      <c r="AI297" s="66" t="b">
        <f>AND(W297&gt;0,AH297="Y")</f>
        <v>0</v>
      </c>
      <c r="AJ297" s="116" t="b">
        <f>OR(ISERROR(Q297),ISERROR(T297),ISERROR(Z297),ISERROR(AC297))</f>
        <v>0</v>
      </c>
      <c r="AQ297" s="196" t="str">
        <f>B297</f>
        <v>Telephone Line Only</v>
      </c>
      <c r="AR297" s="193" t="str">
        <f>IF(AS297="","",MAX(AR$229:AR296)+1)</f>
        <v/>
      </c>
      <c r="AS297" s="209" t="str">
        <f>IF(W297&gt;0,AQ297,"")</f>
        <v/>
      </c>
      <c r="AT297" s="210" t="str">
        <f>IF(W297&gt;0,W297,"")</f>
        <v/>
      </c>
      <c r="AU297" s="211" t="str">
        <f>IF(W297&gt;0,Z297,"")</f>
        <v/>
      </c>
      <c r="AV297" s="211" t="str">
        <f>IF(W297&gt;0,AC297,"")</f>
        <v/>
      </c>
      <c r="AW297" s="197" t="str">
        <f>IFERROR(INDEX($AS$242:$AS$846,MATCH(ROW()-ROW($AW$226),$AR$242:$AR$846,0)),"")</f>
        <v/>
      </c>
      <c r="AX297" s="197" t="str">
        <f>IFERROR(INDEX($AT$242:$AT$846,MATCH(ROW()-ROW($AX$226),$AR$242:$AR$846,0)),"")</f>
        <v/>
      </c>
      <c r="AY297" s="197" t="str">
        <f>IFERROR(INDEX($AU$242:$AU$846,MATCH(ROW()-ROW($AY$226),$AR$242:$AR$846,0)),"")</f>
        <v/>
      </c>
      <c r="AZ297" s="197" t="str">
        <f>IFERROR(INDEX($AV$242:$AV$846,MATCH(ROW()-ROW($AZ$226),$AR$242:$AR$846,0)),"")</f>
        <v/>
      </c>
      <c r="BA297" s="197"/>
      <c r="BB297" s="197"/>
      <c r="BC297" s="267"/>
      <c r="BF297" s="267"/>
    </row>
    <row r="298" spans="1:58" ht="5.1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R298" s="193" t="str">
        <f>IF(AS298="","",MAX(AR$229:AR297)+1)</f>
        <v/>
      </c>
      <c r="AW298" s="197" t="str">
        <f>IFERROR(INDEX($AS$242:$AS$846,MATCH(ROW()-ROW($AW$226),$AR$242:$AR$846,0)),"")</f>
        <v/>
      </c>
      <c r="AX298" s="197" t="str">
        <f>IFERROR(INDEX($AT$242:$AT$846,MATCH(ROW()-ROW($AX$226),$AR$242:$AR$846,0)),"")</f>
        <v/>
      </c>
      <c r="AY298" s="197" t="str">
        <f>IFERROR(INDEX($AU$242:$AU$846,MATCH(ROW()-ROW($AY$226),$AR$242:$AR$846,0)),"")</f>
        <v/>
      </c>
      <c r="AZ298" s="197" t="str">
        <f>IFERROR(INDEX($AV$242:$AV$846,MATCH(ROW()-ROW($AZ$226),$AR$242:$AR$846,0)),"")</f>
        <v/>
      </c>
      <c r="BA298" s="197"/>
      <c r="BB298" s="197"/>
      <c r="BC298" s="267"/>
      <c r="BF298" s="267"/>
    </row>
    <row r="299" spans="1:58" ht="5.15" customHeight="1">
      <c r="A299" s="21"/>
      <c r="B299" s="21"/>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21"/>
      <c r="AF299" s="21"/>
      <c r="AR299" s="193" t="str">
        <f>IF(AS299="","",MAX(AR$229:AR298)+1)</f>
        <v/>
      </c>
      <c r="AW299" s="197" t="str">
        <f>IFERROR(INDEX($AS$242:$AS$846,MATCH(ROW()-ROW($AW$226),$AR$242:$AR$846,0)),"")</f>
        <v/>
      </c>
      <c r="AX299" s="197" t="str">
        <f>IFERROR(INDEX($AT$242:$AT$846,MATCH(ROW()-ROW($AX$226),$AR$242:$AR$846,0)),"")</f>
        <v/>
      </c>
      <c r="AY299" s="197" t="str">
        <f>IFERROR(INDEX($AU$242:$AU$846,MATCH(ROW()-ROW($AY$226),$AR$242:$AR$846,0)),"")</f>
        <v/>
      </c>
      <c r="AZ299" s="197" t="str">
        <f>IFERROR(INDEX($AV$242:$AV$846,MATCH(ROW()-ROW($AZ$226),$AR$242:$AR$846,0)),"")</f>
        <v/>
      </c>
      <c r="BA299" s="197"/>
      <c r="BB299" s="197"/>
      <c r="BC299" s="267"/>
      <c r="BF299" s="267"/>
    </row>
    <row r="300" spans="1:58" ht="5.1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R300" s="193" t="str">
        <f>IF(AS300="","",MAX(AR$229:AR299)+1)</f>
        <v/>
      </c>
      <c r="AW300" s="197" t="str">
        <f>IFERROR(INDEX($AS$242:$AS$846,MATCH(ROW()-ROW($AW$226),$AR$242:$AR$846,0)),"")</f>
        <v/>
      </c>
      <c r="AX300" s="197" t="str">
        <f>IFERROR(INDEX($AT$242:$AT$846,MATCH(ROW()-ROW($AX$226),$AR$242:$AR$846,0)),"")</f>
        <v/>
      </c>
      <c r="AY300" s="197" t="str">
        <f>IFERROR(INDEX($AU$242:$AU$846,MATCH(ROW()-ROW($AY$226),$AR$242:$AR$846,0)),"")</f>
        <v/>
      </c>
      <c r="AZ300" s="197" t="str">
        <f>IFERROR(INDEX($AV$242:$AV$846,MATCH(ROW()-ROW($AZ$226),$AR$242:$AR$846,0)),"")</f>
        <v/>
      </c>
      <c r="BA300" s="197"/>
      <c r="BB300" s="197"/>
      <c r="BC300" s="267"/>
      <c r="BF300" s="267"/>
    </row>
    <row r="301" spans="1:58" ht="50.15" customHeight="1">
      <c r="A301" s="57"/>
      <c r="B301" s="413" t="s">
        <v>185</v>
      </c>
      <c r="C301" s="438"/>
      <c r="D301" s="438"/>
      <c r="E301" s="438"/>
      <c r="F301" s="438"/>
      <c r="G301" s="438"/>
      <c r="H301" s="438"/>
      <c r="I301" s="438"/>
      <c r="J301" s="438"/>
      <c r="K301" s="438"/>
      <c r="L301" s="438"/>
      <c r="M301" s="438"/>
      <c r="N301" s="438"/>
      <c r="O301" s="438"/>
      <c r="P301" s="438"/>
      <c r="Q301" s="502">
        <f>VLOOKUP($AG301,PriceList,3,FALSE)</f>
        <v>304.87</v>
      </c>
      <c r="R301" s="502"/>
      <c r="S301" s="502"/>
      <c r="T301" s="502">
        <f>VLOOKUP($AG301,PriceList,4,FALSE)</f>
        <v>396.33100000000002</v>
      </c>
      <c r="U301" s="502"/>
      <c r="V301" s="502"/>
      <c r="W301" s="472"/>
      <c r="X301" s="473"/>
      <c r="Y301" s="474"/>
      <c r="Z301" s="502">
        <f>Q301*W301</f>
        <v>0</v>
      </c>
      <c r="AA301" s="502"/>
      <c r="AB301" s="502"/>
      <c r="AC301" s="502">
        <f>T301*W301</f>
        <v>0</v>
      </c>
      <c r="AD301" s="502"/>
      <c r="AE301" s="502"/>
      <c r="AF301" s="21"/>
      <c r="AG301" s="61" t="s">
        <v>186</v>
      </c>
      <c r="AH301" s="66" t="s">
        <v>155</v>
      </c>
      <c r="AI301" s="66" t="b">
        <f>AND(W301&gt;0,AH301="Y")</f>
        <v>0</v>
      </c>
      <c r="AJ301" s="116" t="b">
        <f>OR(ISERROR(Q301),ISERROR(T301),ISERROR(Z301),ISERROR(AC301))</f>
        <v>0</v>
      </c>
      <c r="AQ301" s="196" t="s">
        <v>187</v>
      </c>
      <c r="AR301" s="193" t="str">
        <f>IF(AS301="","",MAX(AR$229:AR300)+1)</f>
        <v/>
      </c>
      <c r="AS301" s="209" t="str">
        <f>IF(W301&gt;0,AQ301,"")</f>
        <v/>
      </c>
      <c r="AT301" s="210" t="str">
        <f>IF(W301&gt;0,W301,"")</f>
        <v/>
      </c>
      <c r="AU301" s="211" t="str">
        <f>IF(W301&gt;0,Z301,"")</f>
        <v/>
      </c>
      <c r="AV301" s="211" t="str">
        <f>IF(W301&gt;0,AC301,"")</f>
        <v/>
      </c>
      <c r="AW301" s="197" t="str">
        <f>IFERROR(INDEX($AS$242:$AS$846,MATCH(ROW()-ROW($AW$226),$AR$242:$AR$846,0)),"")</f>
        <v/>
      </c>
      <c r="AX301" s="197" t="str">
        <f>IFERROR(INDEX($AT$242:$AT$846,MATCH(ROW()-ROW($AX$226),$AR$242:$AR$846,0)),"")</f>
        <v/>
      </c>
      <c r="AY301" s="197" t="str">
        <f>IFERROR(INDEX($AU$242:$AU$846,MATCH(ROW()-ROW($AY$226),$AR$242:$AR$846,0)),"")</f>
        <v/>
      </c>
      <c r="AZ301" s="197" t="str">
        <f>IFERROR(INDEX($AV$242:$AV$846,MATCH(ROW()-ROW($AZ$226),$AR$242:$AR$846,0)),"")</f>
        <v/>
      </c>
      <c r="BA301" s="197"/>
      <c r="BB301" s="197"/>
      <c r="BC301" s="267"/>
      <c r="BF301" s="267"/>
    </row>
    <row r="302" spans="1:58" ht="5.1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R302" s="193" t="str">
        <f>IF(AS302="","",MAX(AR$229:AR301)+1)</f>
        <v/>
      </c>
      <c r="AW302" s="197" t="str">
        <f>IFERROR(INDEX($AS$242:$AS$846,MATCH(ROW()-ROW($AW$226),$AR$242:$AR$846,0)),"")</f>
        <v/>
      </c>
      <c r="AX302" s="197" t="str">
        <f>IFERROR(INDEX($AT$242:$AT$846,MATCH(ROW()-ROW($AX$226),$AR$242:$AR$846,0)),"")</f>
        <v/>
      </c>
      <c r="AY302" s="197" t="str">
        <f>IFERROR(INDEX($AU$242:$AU$846,MATCH(ROW()-ROW($AY$226),$AR$242:$AR$846,0)),"")</f>
        <v/>
      </c>
      <c r="AZ302" s="197" t="str">
        <f>IFERROR(INDEX($AV$242:$AV$846,MATCH(ROW()-ROW($AZ$226),$AR$242:$AR$846,0)),"")</f>
        <v/>
      </c>
      <c r="BA302" s="197"/>
      <c r="BB302" s="197"/>
      <c r="BC302" s="267"/>
      <c r="BF302" s="267"/>
    </row>
    <row r="303" spans="1:58" ht="5.15" customHeight="1">
      <c r="A303" s="21"/>
      <c r="B303" s="21"/>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21"/>
      <c r="AF303" s="21"/>
      <c r="AR303" s="193" t="str">
        <f>IF(AS303="","",MAX(AR$229:AR302)+1)</f>
        <v/>
      </c>
      <c r="AW303" s="197" t="str">
        <f>IFERROR(INDEX($AS$242:$AS$846,MATCH(ROW()-ROW($AW$226),$AR$242:$AR$846,0)),"")</f>
        <v/>
      </c>
      <c r="AX303" s="197" t="str">
        <f>IFERROR(INDEX($AT$242:$AT$846,MATCH(ROW()-ROW($AX$226),$AR$242:$AR$846,0)),"")</f>
        <v/>
      </c>
      <c r="AY303" s="197" t="str">
        <f>IFERROR(INDEX($AU$242:$AU$846,MATCH(ROW()-ROW($AY$226),$AR$242:$AR$846,0)),"")</f>
        <v/>
      </c>
      <c r="AZ303" s="197" t="str">
        <f>IFERROR(INDEX($AV$242:$AV$846,MATCH(ROW()-ROW($AZ$226),$AR$242:$AR$846,0)),"")</f>
        <v/>
      </c>
      <c r="BA303" s="197"/>
      <c r="BB303" s="197"/>
      <c r="BC303" s="267"/>
      <c r="BF303" s="267"/>
    </row>
    <row r="304" spans="1:58" ht="5.1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R304" s="193" t="str">
        <f>IF(AS304="","",MAX(AR$229:AR303)+1)</f>
        <v/>
      </c>
      <c r="AW304" s="197" t="str">
        <f>IFERROR(INDEX($AS$242:$AS$846,MATCH(ROW()-ROW($AW$226),$AR$242:$AR$846,0)),"")</f>
        <v/>
      </c>
      <c r="AX304" s="197" t="str">
        <f>IFERROR(INDEX($AT$242:$AT$846,MATCH(ROW()-ROW($AX$226),$AR$242:$AR$846,0)),"")</f>
        <v/>
      </c>
      <c r="AY304" s="197" t="str">
        <f>IFERROR(INDEX($AU$242:$AU$846,MATCH(ROW()-ROW($AY$226),$AR$242:$AR$846,0)),"")</f>
        <v/>
      </c>
      <c r="AZ304" s="197" t="str">
        <f>IFERROR(INDEX($AV$242:$AV$846,MATCH(ROW()-ROW($AZ$226),$AR$242:$AR$846,0)),"")</f>
        <v/>
      </c>
      <c r="BA304" s="197"/>
      <c r="BB304" s="197"/>
      <c r="BC304" s="267"/>
      <c r="BF304" s="267"/>
    </row>
    <row r="305" spans="1:58" ht="20.149999999999999" customHeight="1">
      <c r="A305" s="350">
        <f>A227+1</f>
        <v>5</v>
      </c>
      <c r="B305" s="350"/>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
      <c r="AF305" s="7"/>
      <c r="AQ305" s="196"/>
      <c r="AR305" s="193" t="str">
        <f>IF(AS305="","",MAX(AR$229:AR304)+1)</f>
        <v/>
      </c>
      <c r="AW305" s="197" t="str">
        <f>IFERROR(INDEX($AS$242:$AS$846,MATCH(ROW()-ROW($AW$226),$AR$242:$AR$846,0)),"")</f>
        <v/>
      </c>
      <c r="AX305" s="197" t="str">
        <f>IFERROR(INDEX($AT$242:$AT$846,MATCH(ROW()-ROW($AX$226),$AR$242:$AR$846,0)),"")</f>
        <v/>
      </c>
      <c r="AY305" s="197" t="str">
        <f>IFERROR(INDEX($AU$242:$AU$846,MATCH(ROW()-ROW($AY$226),$AR$242:$AR$846,0)),"")</f>
        <v/>
      </c>
      <c r="AZ305" s="197" t="str">
        <f>IFERROR(INDEX($AV$242:$AV$846,MATCH(ROW()-ROW($AZ$226),$AR$242:$AR$846,0)),"")</f>
        <v/>
      </c>
      <c r="BA305" s="197"/>
      <c r="BB305" s="197"/>
      <c r="BC305" s="267"/>
      <c r="BF305" s="267"/>
    </row>
    <row r="306" spans="1:58" ht="5.15" customHeight="1" thickBo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R306" s="193" t="str">
        <f>IF(AS306="","",MAX(AR$229:AR305)+1)</f>
        <v/>
      </c>
      <c r="AW306" s="197" t="str">
        <f>IFERROR(INDEX($AS$242:$AS$846,MATCH(ROW()-ROW($AW$226),$AR$242:$AR$846,0)),"")</f>
        <v/>
      </c>
      <c r="AX306" s="197" t="str">
        <f>IFERROR(INDEX($AT$242:$AT$846,MATCH(ROW()-ROW($AX$226),$AR$242:$AR$846,0)),"")</f>
        <v/>
      </c>
      <c r="AY306" s="197" t="str">
        <f>IFERROR(INDEX($AU$242:$AU$846,MATCH(ROW()-ROW($AY$226),$AR$242:$AR$846,0)),"")</f>
        <v/>
      </c>
      <c r="AZ306" s="197" t="str">
        <f>IFERROR(INDEX($AV$242:$AV$846,MATCH(ROW()-ROW($AZ$226),$AR$242:$AR$846,0)),"")</f>
        <v/>
      </c>
      <c r="BA306" s="197"/>
      <c r="BB306" s="197"/>
      <c r="BC306" s="267"/>
      <c r="BF306" s="267"/>
    </row>
    <row r="307" spans="1:58" ht="25" customHeight="1" thickBot="1">
      <c r="A307" s="21"/>
      <c r="B307" s="369" t="s">
        <v>115</v>
      </c>
      <c r="C307" s="370"/>
      <c r="D307" s="370"/>
      <c r="E307" s="370"/>
      <c r="F307" s="370"/>
      <c r="G307" s="370"/>
      <c r="H307" s="370"/>
      <c r="I307" s="370"/>
      <c r="J307" s="370"/>
      <c r="K307" s="370"/>
      <c r="L307" s="370"/>
      <c r="M307" s="370"/>
      <c r="N307" s="370"/>
      <c r="O307" s="370"/>
      <c r="P307" s="370"/>
      <c r="Q307" s="370"/>
      <c r="R307" s="370"/>
      <c r="S307" s="370"/>
      <c r="T307" s="370"/>
      <c r="U307" s="370"/>
      <c r="V307" s="370"/>
      <c r="W307" s="370"/>
      <c r="X307" s="370"/>
      <c r="Y307" s="370"/>
      <c r="Z307" s="370"/>
      <c r="AA307" s="370"/>
      <c r="AB307" s="370"/>
      <c r="AC307" s="370"/>
      <c r="AD307" s="370"/>
      <c r="AE307" s="371"/>
      <c r="AF307" s="21"/>
      <c r="AR307" s="193" t="str">
        <f>IF(AS307="","",MAX(AR$229:AR306)+1)</f>
        <v/>
      </c>
      <c r="AW307" s="197" t="str">
        <f>IFERROR(INDEX($AS$242:$AS$846,MATCH(ROW()-ROW($AW$226),$AR$242:$AR$846,0)),"")</f>
        <v/>
      </c>
      <c r="AX307" s="197" t="str">
        <f>IFERROR(INDEX($AT$242:$AT$846,MATCH(ROW()-ROW($AX$226),$AR$242:$AR$846,0)),"")</f>
        <v/>
      </c>
      <c r="AY307" s="197" t="str">
        <f>IFERROR(INDEX($AU$242:$AU$846,MATCH(ROW()-ROW($AY$226),$AR$242:$AR$846,0)),"")</f>
        <v/>
      </c>
      <c r="AZ307" s="197" t="str">
        <f>IFERROR(INDEX($AV$242:$AV$846,MATCH(ROW()-ROW($AZ$226),$AR$242:$AR$846,0)),"")</f>
        <v/>
      </c>
      <c r="BA307" s="197"/>
      <c r="BB307" s="197"/>
      <c r="BC307" s="267"/>
      <c r="BF307" s="267"/>
    </row>
    <row r="308" spans="1:58" ht="7"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R308" s="193" t="str">
        <f>IF(AS308="","",MAX(AR$229:AR307)+1)</f>
        <v/>
      </c>
      <c r="AW308" s="197" t="str">
        <f>IFERROR(INDEX($AS$242:$AS$846,MATCH(ROW()-ROW($AW$226),$AR$242:$AR$846,0)),"")</f>
        <v/>
      </c>
      <c r="AX308" s="197" t="str">
        <f>IFERROR(INDEX($AT$242:$AT$846,MATCH(ROW()-ROW($AX$226),$AR$242:$AR$846,0)),"")</f>
        <v/>
      </c>
      <c r="AY308" s="197" t="str">
        <f>IFERROR(INDEX($AU$242:$AU$846,MATCH(ROW()-ROW($AY$226),$AR$242:$AR$846,0)),"")</f>
        <v/>
      </c>
      <c r="AZ308" s="197" t="str">
        <f>IFERROR(INDEX($AV$242:$AV$846,MATCH(ROW()-ROW($AZ$226),$AR$242:$AR$846,0)),"")</f>
        <v/>
      </c>
      <c r="BA308" s="197"/>
      <c r="BB308" s="197"/>
      <c r="BC308" s="267"/>
      <c r="BF308" s="267"/>
    </row>
    <row r="309" spans="1:58" ht="20.149999999999999" customHeight="1">
      <c r="A309" s="57"/>
      <c r="B309" s="30"/>
      <c r="C309" s="466" t="s">
        <v>188</v>
      </c>
      <c r="D309" s="466"/>
      <c r="E309" s="466"/>
      <c r="F309" s="466"/>
      <c r="G309" s="466"/>
      <c r="H309" s="466"/>
      <c r="I309" s="466"/>
      <c r="J309" s="466"/>
      <c r="K309" s="466"/>
      <c r="L309" s="466"/>
      <c r="M309" s="466"/>
      <c r="N309" s="466"/>
      <c r="O309" s="466"/>
      <c r="P309" s="466"/>
      <c r="Q309" s="466"/>
      <c r="R309" s="466"/>
      <c r="S309" s="466"/>
      <c r="T309" s="466"/>
      <c r="U309" s="466"/>
      <c r="V309" s="466"/>
      <c r="W309" s="466"/>
      <c r="X309" s="466"/>
      <c r="Y309" s="466"/>
      <c r="Z309" s="466"/>
      <c r="AA309" s="466"/>
      <c r="AB309" s="466"/>
      <c r="AC309" s="466"/>
      <c r="AD309" s="466"/>
      <c r="AE309" s="30"/>
      <c r="AF309" s="21"/>
      <c r="AQ309" s="196"/>
      <c r="AR309" s="193" t="str">
        <f>IF(AS309="","",MAX(AR$229:AR308)+1)</f>
        <v/>
      </c>
      <c r="AW309" s="197" t="str">
        <f>IFERROR(INDEX($AS$242:$AS$846,MATCH(ROW()-ROW($AW$226),$AR$242:$AR$846,0)),"")</f>
        <v/>
      </c>
      <c r="AX309" s="197" t="str">
        <f>IFERROR(INDEX($AT$242:$AT$846,MATCH(ROW()-ROW($AX$226),$AR$242:$AR$846,0)),"")</f>
        <v/>
      </c>
      <c r="AY309" s="197" t="str">
        <f>IFERROR(INDEX($AU$242:$AU$846,MATCH(ROW()-ROW($AY$226),$AR$242:$AR$846,0)),"")</f>
        <v/>
      </c>
      <c r="AZ309" s="197" t="str">
        <f>IFERROR(INDEX($AV$242:$AV$846,MATCH(ROW()-ROW($AZ$226),$AR$242:$AR$846,0)),"")</f>
        <v/>
      </c>
      <c r="BA309" s="197"/>
      <c r="BB309" s="197"/>
      <c r="BC309" s="267"/>
      <c r="BF309" s="267"/>
    </row>
    <row r="310" spans="1:58" ht="7"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R310" s="193" t="str">
        <f>IF(AS310="","",MAX(AR$229:AR309)+1)</f>
        <v/>
      </c>
      <c r="AW310" s="197" t="str">
        <f>IFERROR(INDEX($AS$242:$AS$846,MATCH(ROW()-ROW($AW$226),$AR$242:$AR$846,0)),"")</f>
        <v/>
      </c>
      <c r="AX310" s="197" t="str">
        <f>IFERROR(INDEX($AT$242:$AT$846,MATCH(ROW()-ROW($AX$226),$AR$242:$AR$846,0)),"")</f>
        <v/>
      </c>
      <c r="AY310" s="197" t="str">
        <f>IFERROR(INDEX($AU$242:$AU$846,MATCH(ROW()-ROW($AY$226),$AR$242:$AR$846,0)),"")</f>
        <v/>
      </c>
      <c r="AZ310" s="197" t="str">
        <f>IFERROR(INDEX($AV$242:$AV$846,MATCH(ROW()-ROW($AZ$226),$AR$242:$AR$846,0)),"")</f>
        <v/>
      </c>
      <c r="BA310" s="197"/>
      <c r="BB310" s="197"/>
      <c r="BC310" s="267"/>
      <c r="BF310" s="267"/>
    </row>
    <row r="311" spans="1:58" ht="20.149999999999999" customHeight="1">
      <c r="A311" s="21"/>
      <c r="B311" s="475" t="s">
        <v>149</v>
      </c>
      <c r="C311" s="475"/>
      <c r="D311" s="475"/>
      <c r="E311" s="475"/>
      <c r="F311" s="475"/>
      <c r="G311" s="475"/>
      <c r="H311" s="475"/>
      <c r="I311" s="475"/>
      <c r="J311" s="475"/>
      <c r="K311" s="475"/>
      <c r="L311" s="475"/>
      <c r="M311" s="475"/>
      <c r="N311" s="475"/>
      <c r="O311" s="475"/>
      <c r="P311" s="475"/>
      <c r="Q311" s="476" t="s">
        <v>150</v>
      </c>
      <c r="R311" s="476"/>
      <c r="S311" s="476"/>
      <c r="T311" s="476"/>
      <c r="U311" s="476"/>
      <c r="V311" s="476"/>
      <c r="W311" s="324" t="s">
        <v>151</v>
      </c>
      <c r="X311" s="325"/>
      <c r="Y311" s="325"/>
      <c r="Z311" s="477" t="s">
        <v>152</v>
      </c>
      <c r="AA311" s="477"/>
      <c r="AB311" s="477"/>
      <c r="AC311" s="477"/>
      <c r="AD311" s="477"/>
      <c r="AE311" s="477"/>
      <c r="AF311" s="21"/>
      <c r="AR311" s="193" t="str">
        <f>IF(AS311="","",MAX(AR$229:AR310)+1)</f>
        <v/>
      </c>
      <c r="AW311" s="197" t="str">
        <f>IFERROR(INDEX($AS$242:$AS$846,MATCH(ROW()-ROW($AW$226),$AR$242:$AR$846,0)),"")</f>
        <v/>
      </c>
      <c r="AX311" s="197" t="str">
        <f>IFERROR(INDEX($AT$242:$AT$846,MATCH(ROW()-ROW($AX$226),$AR$242:$AR$846,0)),"")</f>
        <v/>
      </c>
      <c r="AY311" s="197" t="str">
        <f>IFERROR(INDEX($AU$242:$AU$846,MATCH(ROW()-ROW($AY$226),$AR$242:$AR$846,0)),"")</f>
        <v/>
      </c>
      <c r="AZ311" s="197" t="str">
        <f>IFERROR(INDEX($AV$242:$AV$846,MATCH(ROW()-ROW($AZ$226),$AR$242:$AR$846,0)),"")</f>
        <v/>
      </c>
      <c r="BA311" s="197"/>
      <c r="BB311" s="197"/>
      <c r="BC311" s="267"/>
      <c r="BF311" s="267"/>
    </row>
    <row r="312" spans="1:58" ht="20.149999999999999" customHeight="1">
      <c r="A312" s="21"/>
      <c r="B312" s="475"/>
      <c r="C312" s="475"/>
      <c r="D312" s="475"/>
      <c r="E312" s="475"/>
      <c r="F312" s="475"/>
      <c r="G312" s="475"/>
      <c r="H312" s="475"/>
      <c r="I312" s="475"/>
      <c r="J312" s="475"/>
      <c r="K312" s="475"/>
      <c r="L312" s="475"/>
      <c r="M312" s="475"/>
      <c r="N312" s="475"/>
      <c r="O312" s="475"/>
      <c r="P312" s="475"/>
      <c r="Q312" s="326" t="s">
        <v>75</v>
      </c>
      <c r="R312" s="326"/>
      <c r="S312" s="326"/>
      <c r="T312" s="326" t="s">
        <v>76</v>
      </c>
      <c r="U312" s="326"/>
      <c r="V312" s="326"/>
      <c r="W312" s="325"/>
      <c r="X312" s="325"/>
      <c r="Y312" s="325"/>
      <c r="Z312" s="326" t="s">
        <v>75</v>
      </c>
      <c r="AA312" s="326"/>
      <c r="AB312" s="326"/>
      <c r="AC312" s="326" t="s">
        <v>76</v>
      </c>
      <c r="AD312" s="326"/>
      <c r="AE312" s="326"/>
      <c r="AF312" s="21"/>
      <c r="AR312" s="193" t="str">
        <f>IF(AS312="","",MAX(AR$229:AR311)+1)</f>
        <v/>
      </c>
      <c r="AW312" s="197" t="str">
        <f>IFERROR(INDEX($AS$242:$AS$846,MATCH(ROW()-ROW($AW$226),$AR$242:$AR$846,0)),"")</f>
        <v/>
      </c>
      <c r="AX312" s="197" t="str">
        <f>IFERROR(INDEX($AT$242:$AT$846,MATCH(ROW()-ROW($AX$226),$AR$242:$AR$846,0)),"")</f>
        <v/>
      </c>
      <c r="AY312" s="197" t="str">
        <f>IFERROR(INDEX($AU$242:$AU$846,MATCH(ROW()-ROW($AY$226),$AR$242:$AR$846,0)),"")</f>
        <v/>
      </c>
      <c r="AZ312" s="197" t="str">
        <f>IFERROR(INDEX($AV$242:$AV$846,MATCH(ROW()-ROW($AZ$226),$AR$242:$AR$846,0)),"")</f>
        <v/>
      </c>
      <c r="BA312" s="197"/>
      <c r="BB312" s="197"/>
      <c r="BC312" s="267"/>
      <c r="BF312" s="267"/>
    </row>
    <row r="313" spans="1:58" ht="7"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Q313" s="196"/>
      <c r="AR313" s="193" t="str">
        <f>IF(AS313="","",MAX(AR$229:AR312)+1)</f>
        <v/>
      </c>
      <c r="AW313" s="197" t="str">
        <f>IFERROR(INDEX($AS$242:$AS$846,MATCH(ROW()-ROW($AW$226),$AR$242:$AR$846,0)),"")</f>
        <v/>
      </c>
      <c r="AX313" s="197" t="str">
        <f>IFERROR(INDEX($AT$242:$AT$846,MATCH(ROW()-ROW($AX$226),$AR$242:$AR$846,0)),"")</f>
        <v/>
      </c>
      <c r="AY313" s="197" t="str">
        <f>IFERROR(INDEX($AU$242:$AU$846,MATCH(ROW()-ROW($AY$226),$AR$242:$AR$846,0)),"")</f>
        <v/>
      </c>
      <c r="AZ313" s="197" t="str">
        <f>IFERROR(INDEX($AV$242:$AV$846,MATCH(ROW()-ROW($AZ$226),$AR$242:$AR$846,0)),"")</f>
        <v/>
      </c>
      <c r="BA313" s="197"/>
      <c r="BB313" s="197"/>
      <c r="BC313" s="267"/>
      <c r="BF313" s="267"/>
    </row>
    <row r="314" spans="1:58" ht="20.149999999999999" customHeight="1">
      <c r="A314" s="57"/>
      <c r="B314" s="438" t="s">
        <v>189</v>
      </c>
      <c r="C314" s="438"/>
      <c r="D314" s="438"/>
      <c r="E314" s="438"/>
      <c r="F314" s="438"/>
      <c r="G314" s="438"/>
      <c r="H314" s="438"/>
      <c r="I314" s="438"/>
      <c r="J314" s="438"/>
      <c r="K314" s="438"/>
      <c r="L314" s="438"/>
      <c r="M314" s="438"/>
      <c r="N314" s="438"/>
      <c r="O314" s="438"/>
      <c r="P314" s="438"/>
      <c r="Q314" s="502">
        <f>VLOOKUP($AG314,PriceList,3,FALSE)</f>
        <v>102.38</v>
      </c>
      <c r="R314" s="502"/>
      <c r="S314" s="502"/>
      <c r="T314" s="502">
        <f>VLOOKUP($AG314,PriceList,4,FALSE)</f>
        <v>133.09399999999999</v>
      </c>
      <c r="U314" s="502"/>
      <c r="V314" s="502"/>
      <c r="W314" s="472"/>
      <c r="X314" s="473"/>
      <c r="Y314" s="474"/>
      <c r="Z314" s="502">
        <f>Q314*W314</f>
        <v>0</v>
      </c>
      <c r="AA314" s="502"/>
      <c r="AB314" s="502"/>
      <c r="AC314" s="502">
        <f>T314*W314</f>
        <v>0</v>
      </c>
      <c r="AD314" s="502"/>
      <c r="AE314" s="502"/>
      <c r="AF314" s="21"/>
      <c r="AG314" s="61" t="s">
        <v>190</v>
      </c>
      <c r="AI314" s="66" t="b">
        <f>AND(W314&gt;0,AH314="Y")</f>
        <v>0</v>
      </c>
      <c r="AJ314" s="116" t="b">
        <f>OR(ISERROR(Q314),ISERROR(T314),ISERROR(Z314),ISERROR(AC314))</f>
        <v>0</v>
      </c>
      <c r="AQ314" s="196" t="str">
        <f>B314</f>
        <v>8 Port Switch</v>
      </c>
      <c r="AR314" s="193" t="str">
        <f>IF(AS314="","",MAX(AR$229:AR313)+1)</f>
        <v/>
      </c>
      <c r="AS314" s="209" t="str">
        <f>IF(W314&gt;0,AQ314,"")</f>
        <v/>
      </c>
      <c r="AT314" s="210" t="str">
        <f>IF(W314&gt;0,W314,"")</f>
        <v/>
      </c>
      <c r="AU314" s="211" t="str">
        <f>IF(W314&gt;0,Z314,"")</f>
        <v/>
      </c>
      <c r="AV314" s="211" t="str">
        <f>IF(W314&gt;0,AC314,"")</f>
        <v/>
      </c>
      <c r="AW314" s="197" t="str">
        <f>IFERROR(INDEX($AS$242:$AS$846,MATCH(ROW()-ROW($AW$226),$AR$242:$AR$846,0)),"")</f>
        <v/>
      </c>
      <c r="AX314" s="197" t="str">
        <f>IFERROR(INDEX($AT$242:$AT$846,MATCH(ROW()-ROW($AX$226),$AR$242:$AR$846,0)),"")</f>
        <v/>
      </c>
      <c r="AY314" s="197" t="str">
        <f>IFERROR(INDEX($AU$242:$AU$846,MATCH(ROW()-ROW($AY$226),$AR$242:$AR$846,0)),"")</f>
        <v/>
      </c>
      <c r="AZ314" s="197" t="str">
        <f>IFERROR(INDEX($AV$242:$AV$846,MATCH(ROW()-ROW($AZ$226),$AR$242:$AR$846,0)),"")</f>
        <v/>
      </c>
      <c r="BA314" s="197"/>
      <c r="BB314" s="197"/>
      <c r="BC314" s="267"/>
      <c r="BF314" s="267"/>
    </row>
    <row r="315" spans="1:58" ht="5.1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R315" s="193" t="str">
        <f>IF(AS315="","",MAX(AR$229:AR314)+1)</f>
        <v/>
      </c>
      <c r="AW315" s="197" t="str">
        <f>IFERROR(INDEX($AS$242:$AS$846,MATCH(ROW()-ROW($AW$226),$AR$242:$AR$846,0)),"")</f>
        <v/>
      </c>
      <c r="AX315" s="197" t="str">
        <f>IFERROR(INDEX($AT$242:$AT$846,MATCH(ROW()-ROW($AX$226),$AR$242:$AR$846,0)),"")</f>
        <v/>
      </c>
      <c r="AY315" s="197" t="str">
        <f>IFERROR(INDEX($AU$242:$AU$846,MATCH(ROW()-ROW($AY$226),$AR$242:$AR$846,0)),"")</f>
        <v/>
      </c>
      <c r="AZ315" s="197" t="str">
        <f>IFERROR(INDEX($AV$242:$AV$846,MATCH(ROW()-ROW($AZ$226),$AR$242:$AR$846,0)),"")</f>
        <v/>
      </c>
      <c r="BA315" s="197"/>
      <c r="BB315" s="197"/>
      <c r="BC315" s="267"/>
      <c r="BF315" s="267"/>
    </row>
    <row r="316" spans="1:58" ht="5.15" customHeight="1">
      <c r="A316" s="21"/>
      <c r="B316" s="21"/>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21"/>
      <c r="AF316" s="21"/>
      <c r="AR316" s="193" t="str">
        <f>IF(AS316="","",MAX(AR$229:AR315)+1)</f>
        <v/>
      </c>
      <c r="AW316" s="197" t="str">
        <f>IFERROR(INDEX($AS$242:$AS$846,MATCH(ROW()-ROW($AW$226),$AR$242:$AR$846,0)),"")</f>
        <v/>
      </c>
      <c r="AX316" s="197" t="str">
        <f>IFERROR(INDEX($AT$242:$AT$846,MATCH(ROW()-ROW($AX$226),$AR$242:$AR$846,0)),"")</f>
        <v/>
      </c>
      <c r="AY316" s="197" t="str">
        <f>IFERROR(INDEX($AU$242:$AU$846,MATCH(ROW()-ROW($AY$226),$AR$242:$AR$846,0)),"")</f>
        <v/>
      </c>
      <c r="AZ316" s="197" t="str">
        <f>IFERROR(INDEX($AV$242:$AV$846,MATCH(ROW()-ROW($AZ$226),$AR$242:$AR$846,0)),"")</f>
        <v/>
      </c>
      <c r="BA316" s="197"/>
      <c r="BB316" s="197"/>
      <c r="BC316" s="267"/>
      <c r="BF316" s="267"/>
    </row>
    <row r="317" spans="1:58" ht="5.1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Q317" s="196"/>
      <c r="AR317" s="193" t="str">
        <f>IF(AS317="","",MAX(AR$229:AR316)+1)</f>
        <v/>
      </c>
      <c r="AW317" s="197" t="str">
        <f>IFERROR(INDEX($AS$242:$AS$846,MATCH(ROW()-ROW($AW$226),$AR$242:$AR$846,0)),"")</f>
        <v/>
      </c>
      <c r="AX317" s="197" t="str">
        <f>IFERROR(INDEX($AT$242:$AT$846,MATCH(ROW()-ROW($AX$226),$AR$242:$AR$846,0)),"")</f>
        <v/>
      </c>
      <c r="AY317" s="197" t="str">
        <f>IFERROR(INDEX($AU$242:$AU$846,MATCH(ROW()-ROW($AY$226),$AR$242:$AR$846,0)),"")</f>
        <v/>
      </c>
      <c r="AZ317" s="197" t="str">
        <f>IFERROR(INDEX($AV$242:$AV$846,MATCH(ROW()-ROW($AZ$226),$AR$242:$AR$846,0)),"")</f>
        <v/>
      </c>
      <c r="BA317" s="197"/>
      <c r="BB317" s="197"/>
      <c r="BC317" s="267"/>
      <c r="BF317" s="267"/>
    </row>
    <row r="318" spans="1:58" ht="20.149999999999999" customHeight="1">
      <c r="A318" s="57"/>
      <c r="B318" s="438" t="s">
        <v>191</v>
      </c>
      <c r="C318" s="438"/>
      <c r="D318" s="438"/>
      <c r="E318" s="438"/>
      <c r="F318" s="438"/>
      <c r="G318" s="438"/>
      <c r="H318" s="438"/>
      <c r="I318" s="438"/>
      <c r="J318" s="438"/>
      <c r="K318" s="438"/>
      <c r="L318" s="438"/>
      <c r="M318" s="438"/>
      <c r="N318" s="438"/>
      <c r="O318" s="438"/>
      <c r="P318" s="438"/>
      <c r="Q318" s="502">
        <f>VLOOKUP($AG318,PriceList,3,FALSE)</f>
        <v>9.56</v>
      </c>
      <c r="R318" s="502"/>
      <c r="S318" s="502"/>
      <c r="T318" s="502">
        <f>VLOOKUP($AG318,PriceList,4,FALSE)</f>
        <v>12.428000000000001</v>
      </c>
      <c r="U318" s="502"/>
      <c r="V318" s="502"/>
      <c r="W318" s="472"/>
      <c r="X318" s="473"/>
      <c r="Y318" s="474"/>
      <c r="Z318" s="502">
        <f>Q318*W318</f>
        <v>0</v>
      </c>
      <c r="AA318" s="502"/>
      <c r="AB318" s="502"/>
      <c r="AC318" s="502">
        <f>T318*W318</f>
        <v>0</v>
      </c>
      <c r="AD318" s="502"/>
      <c r="AE318" s="502"/>
      <c r="AF318" s="21"/>
      <c r="AG318" s="61" t="s">
        <v>192</v>
      </c>
      <c r="AI318" s="66" t="b">
        <f>AND(W318&gt;0,AH318="Y")</f>
        <v>0</v>
      </c>
      <c r="AJ318" s="116" t="b">
        <f>OR(ISERROR(Q318),ISERROR(T318),ISERROR(Z318),ISERROR(AC318))</f>
        <v>0</v>
      </c>
      <c r="AQ318" s="196" t="str">
        <f>B318</f>
        <v>CAT-5 Cable - 5 Metres</v>
      </c>
      <c r="AR318" s="193" t="str">
        <f>IF(AS318="","",MAX(AR$229:AR317)+1)</f>
        <v/>
      </c>
      <c r="AS318" s="209" t="str">
        <f>IF(W318&gt;0,AQ318,"")</f>
        <v/>
      </c>
      <c r="AT318" s="210" t="str">
        <f>IF(W318&gt;0,W318,"")</f>
        <v/>
      </c>
      <c r="AU318" s="211" t="str">
        <f>IF(W318&gt;0,Z318,"")</f>
        <v/>
      </c>
      <c r="AV318" s="211" t="str">
        <f>IF(W318&gt;0,AC318,"")</f>
        <v/>
      </c>
      <c r="AW318" s="197" t="str">
        <f>IFERROR(INDEX($AS$242:$AS$846,MATCH(ROW()-ROW($AW$226),$AR$242:$AR$846,0)),"")</f>
        <v/>
      </c>
      <c r="AX318" s="197" t="str">
        <f>IFERROR(INDEX($AT$242:$AT$846,MATCH(ROW()-ROW($AX$226),$AR$242:$AR$846,0)),"")</f>
        <v/>
      </c>
      <c r="AY318" s="197" t="str">
        <f>IFERROR(INDEX($AU$242:$AU$846,MATCH(ROW()-ROW($AY$226),$AR$242:$AR$846,0)),"")</f>
        <v/>
      </c>
      <c r="AZ318" s="197" t="str">
        <f>IFERROR(INDEX($AV$242:$AV$846,MATCH(ROW()-ROW($AZ$226),$AR$242:$AR$846,0)),"")</f>
        <v/>
      </c>
      <c r="BA318" s="197"/>
      <c r="BB318" s="197"/>
      <c r="BC318" s="267"/>
      <c r="BF318" s="267"/>
    </row>
    <row r="319" spans="1:58" ht="5.1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R319" s="193" t="str">
        <f>IF(AS319="","",MAX(AR$229:AR318)+1)</f>
        <v/>
      </c>
      <c r="AW319" s="197" t="str">
        <f>IFERROR(INDEX($AS$242:$AS$846,MATCH(ROW()-ROW($AW$226),$AR$242:$AR$846,0)),"")</f>
        <v/>
      </c>
      <c r="AX319" s="197" t="str">
        <f>IFERROR(INDEX($AT$242:$AT$846,MATCH(ROW()-ROW($AX$226),$AR$242:$AR$846,0)),"")</f>
        <v/>
      </c>
      <c r="AY319" s="197" t="str">
        <f>IFERROR(INDEX($AU$242:$AU$846,MATCH(ROW()-ROW($AY$226),$AR$242:$AR$846,0)),"")</f>
        <v/>
      </c>
      <c r="AZ319" s="197" t="str">
        <f>IFERROR(INDEX($AV$242:$AV$846,MATCH(ROW()-ROW($AZ$226),$AR$242:$AR$846,0)),"")</f>
        <v/>
      </c>
      <c r="BA319" s="197"/>
      <c r="BB319" s="197"/>
      <c r="BC319" s="267"/>
      <c r="BF319" s="267"/>
    </row>
    <row r="320" spans="1:58" ht="5.15" customHeight="1">
      <c r="A320" s="21"/>
      <c r="B320" s="21"/>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21"/>
      <c r="AF320" s="21"/>
      <c r="AR320" s="193" t="str">
        <f>IF(AS320="","",MAX(AR$229:AR319)+1)</f>
        <v/>
      </c>
      <c r="AW320" s="197" t="str">
        <f>IFERROR(INDEX($AS$242:$AS$846,MATCH(ROW()-ROW($AW$226),$AR$242:$AR$846,0)),"")</f>
        <v/>
      </c>
      <c r="AX320" s="197" t="str">
        <f>IFERROR(INDEX($AT$242:$AT$846,MATCH(ROW()-ROW($AX$226),$AR$242:$AR$846,0)),"")</f>
        <v/>
      </c>
      <c r="AY320" s="197" t="str">
        <f>IFERROR(INDEX($AU$242:$AU$846,MATCH(ROW()-ROW($AY$226),$AR$242:$AR$846,0)),"")</f>
        <v/>
      </c>
      <c r="AZ320" s="197" t="str">
        <f>IFERROR(INDEX($AV$242:$AV$846,MATCH(ROW()-ROW($AZ$226),$AR$242:$AR$846,0)),"")</f>
        <v/>
      </c>
      <c r="BA320" s="197"/>
      <c r="BB320" s="197"/>
      <c r="BC320" s="267"/>
      <c r="BF320" s="267"/>
    </row>
    <row r="321" spans="1:58" ht="5.1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Q321" s="196"/>
      <c r="AR321" s="193" t="str">
        <f>IF(AS321="","",MAX(AR$229:AR320)+1)</f>
        <v/>
      </c>
      <c r="AW321" s="197" t="str">
        <f>IFERROR(INDEX($AS$242:$AS$846,MATCH(ROW()-ROW($AW$226),$AR$242:$AR$846,0)),"")</f>
        <v/>
      </c>
      <c r="AX321" s="197" t="str">
        <f>IFERROR(INDEX($AT$242:$AT$846,MATCH(ROW()-ROW($AX$226),$AR$242:$AR$846,0)),"")</f>
        <v/>
      </c>
      <c r="AY321" s="197" t="str">
        <f>IFERROR(INDEX($AU$242:$AU$846,MATCH(ROW()-ROW($AY$226),$AR$242:$AR$846,0)),"")</f>
        <v/>
      </c>
      <c r="AZ321" s="197" t="str">
        <f>IFERROR(INDEX($AV$242:$AV$846,MATCH(ROW()-ROW($AZ$226),$AR$242:$AR$846,0)),"")</f>
        <v/>
      </c>
      <c r="BA321" s="197"/>
      <c r="BB321" s="197"/>
      <c r="BC321" s="267"/>
      <c r="BF321" s="267"/>
    </row>
    <row r="322" spans="1:58" ht="20.149999999999999" customHeight="1">
      <c r="A322" s="57"/>
      <c r="B322" s="438" t="s">
        <v>193</v>
      </c>
      <c r="C322" s="438"/>
      <c r="D322" s="438"/>
      <c r="E322" s="438"/>
      <c r="F322" s="438"/>
      <c r="G322" s="438"/>
      <c r="H322" s="438"/>
      <c r="I322" s="438"/>
      <c r="J322" s="438"/>
      <c r="K322" s="438"/>
      <c r="L322" s="438"/>
      <c r="M322" s="438"/>
      <c r="N322" s="438"/>
      <c r="O322" s="438"/>
      <c r="P322" s="438"/>
      <c r="Q322" s="502">
        <f>VLOOKUP($AG322,PriceList,3,FALSE)</f>
        <v>18</v>
      </c>
      <c r="R322" s="502"/>
      <c r="S322" s="502"/>
      <c r="T322" s="502">
        <f>VLOOKUP($AG322,PriceList,4,FALSE)</f>
        <v>23.4</v>
      </c>
      <c r="U322" s="502"/>
      <c r="V322" s="502"/>
      <c r="W322" s="472"/>
      <c r="X322" s="473"/>
      <c r="Y322" s="474"/>
      <c r="Z322" s="502">
        <f>Q322*W322</f>
        <v>0</v>
      </c>
      <c r="AA322" s="502"/>
      <c r="AB322" s="502"/>
      <c r="AC322" s="502">
        <f>T322*W322</f>
        <v>0</v>
      </c>
      <c r="AD322" s="502"/>
      <c r="AE322" s="502"/>
      <c r="AF322" s="21"/>
      <c r="AG322" s="61" t="s">
        <v>194</v>
      </c>
      <c r="AI322" s="66" t="b">
        <f>AND(W322&gt;0,AH322="Y")</f>
        <v>0</v>
      </c>
      <c r="AJ322" s="116" t="b">
        <f>OR(ISERROR(Q322),ISERROR(T322),ISERROR(Z322),ISERROR(AC322))</f>
        <v>0</v>
      </c>
      <c r="AQ322" s="196" t="str">
        <f>B322</f>
        <v>CAT-5 Cable - 10 Metres</v>
      </c>
      <c r="AR322" s="193" t="str">
        <f>IF(AS322="","",MAX(AR$229:AR321)+1)</f>
        <v/>
      </c>
      <c r="AS322" s="209" t="str">
        <f>IF(W322&gt;0,AQ322,"")</f>
        <v/>
      </c>
      <c r="AT322" s="210" t="str">
        <f>IF(W322&gt;0,W322,"")</f>
        <v/>
      </c>
      <c r="AU322" s="211" t="str">
        <f>IF(W322&gt;0,Z322,"")</f>
        <v/>
      </c>
      <c r="AV322" s="211" t="str">
        <f>IF(W322&gt;0,AC322,"")</f>
        <v/>
      </c>
      <c r="AW322" s="197" t="str">
        <f>IFERROR(INDEX($AS$242:$AS$846,MATCH(ROW()-ROW($AW$226),$AR$242:$AR$846,0)),"")</f>
        <v/>
      </c>
      <c r="AX322" s="197" t="str">
        <f>IFERROR(INDEX($AT$242:$AT$846,MATCH(ROW()-ROW($AX$226),$AR$242:$AR$846,0)),"")</f>
        <v/>
      </c>
      <c r="AY322" s="197" t="str">
        <f>IFERROR(INDEX($AU$242:$AU$846,MATCH(ROW()-ROW($AY$226),$AR$242:$AR$846,0)),"")</f>
        <v/>
      </c>
      <c r="AZ322" s="197" t="str">
        <f>IFERROR(INDEX($AV$242:$AV$846,MATCH(ROW()-ROW($AZ$226),$AR$242:$AR$846,0)),"")</f>
        <v/>
      </c>
      <c r="BA322" s="197"/>
      <c r="BB322" s="197"/>
      <c r="BC322" s="267"/>
      <c r="BF322" s="267"/>
    </row>
    <row r="323" spans="1:58" ht="5.1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R323" s="193" t="str">
        <f>IF(AS323="","",MAX(AR$229:AR322)+1)</f>
        <v/>
      </c>
      <c r="AW323" s="197" t="str">
        <f>IFERROR(INDEX($AS$242:$AS$846,MATCH(ROW()-ROW($AW$226),$AR$242:$AR$846,0)),"")</f>
        <v/>
      </c>
      <c r="AX323" s="197" t="str">
        <f>IFERROR(INDEX($AT$242:$AT$846,MATCH(ROW()-ROW($AX$226),$AR$242:$AR$846,0)),"")</f>
        <v/>
      </c>
      <c r="AY323" s="197" t="str">
        <f>IFERROR(INDEX($AU$242:$AU$846,MATCH(ROW()-ROW($AY$226),$AR$242:$AR$846,0)),"")</f>
        <v/>
      </c>
      <c r="AZ323" s="197" t="str">
        <f>IFERROR(INDEX($AV$242:$AV$846,MATCH(ROW()-ROW($AZ$226),$AR$242:$AR$846,0)),"")</f>
        <v/>
      </c>
      <c r="BA323" s="197"/>
      <c r="BB323" s="197"/>
      <c r="BC323" s="267"/>
      <c r="BF323" s="267"/>
    </row>
    <row r="324" spans="1:58" ht="5.15" customHeight="1">
      <c r="A324" s="21"/>
      <c r="B324" s="21"/>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21"/>
      <c r="AF324" s="21"/>
      <c r="AR324" s="193" t="str">
        <f>IF(AS324="","",MAX(AR$229:AR323)+1)</f>
        <v/>
      </c>
      <c r="AW324" s="197" t="str">
        <f>IFERROR(INDEX($AS$242:$AS$846,MATCH(ROW()-ROW($AW$226),$AR$242:$AR$846,0)),"")</f>
        <v/>
      </c>
      <c r="AX324" s="197" t="str">
        <f>IFERROR(INDEX($AT$242:$AT$846,MATCH(ROW()-ROW($AX$226),$AR$242:$AR$846,0)),"")</f>
        <v/>
      </c>
      <c r="AY324" s="197" t="str">
        <f>IFERROR(INDEX($AU$242:$AU$846,MATCH(ROW()-ROW($AY$226),$AR$242:$AR$846,0)),"")</f>
        <v/>
      </c>
      <c r="AZ324" s="197" t="str">
        <f>IFERROR(INDEX($AV$242:$AV$846,MATCH(ROW()-ROW($AZ$226),$AR$242:$AR$846,0)),"")</f>
        <v/>
      </c>
      <c r="BA324" s="197"/>
      <c r="BB324" s="197"/>
      <c r="BC324" s="267"/>
      <c r="BF324" s="267"/>
    </row>
    <row r="325" spans="1:58" ht="5.1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Q325" s="196"/>
      <c r="AR325" s="193" t="str">
        <f>IF(AS325="","",MAX(AR$229:AR324)+1)</f>
        <v/>
      </c>
      <c r="AW325" s="197" t="str">
        <f>IFERROR(INDEX($AS$242:$AS$846,MATCH(ROW()-ROW($AW$226),$AR$242:$AR$846,0)),"")</f>
        <v/>
      </c>
      <c r="AX325" s="197" t="str">
        <f>IFERROR(INDEX($AT$242:$AT$846,MATCH(ROW()-ROW($AX$226),$AR$242:$AR$846,0)),"")</f>
        <v/>
      </c>
      <c r="AY325" s="197" t="str">
        <f>IFERROR(INDEX($AU$242:$AU$846,MATCH(ROW()-ROW($AY$226),$AR$242:$AR$846,0)),"")</f>
        <v/>
      </c>
      <c r="AZ325" s="197" t="str">
        <f>IFERROR(INDEX($AV$242:$AV$846,MATCH(ROW()-ROW($AZ$226),$AR$242:$AR$846,0)),"")</f>
        <v/>
      </c>
      <c r="BA325" s="197"/>
      <c r="BB325" s="197"/>
      <c r="BC325" s="267"/>
      <c r="BF325" s="267"/>
    </row>
    <row r="326" spans="1:58" ht="20.149999999999999" customHeight="1">
      <c r="A326" s="57"/>
      <c r="B326" s="438" t="s">
        <v>195</v>
      </c>
      <c r="C326" s="438"/>
      <c r="D326" s="438"/>
      <c r="E326" s="438"/>
      <c r="F326" s="438"/>
      <c r="G326" s="438"/>
      <c r="H326" s="438"/>
      <c r="I326" s="438"/>
      <c r="J326" s="438"/>
      <c r="K326" s="438"/>
      <c r="L326" s="438"/>
      <c r="M326" s="438"/>
      <c r="N326" s="438"/>
      <c r="O326" s="438"/>
      <c r="P326" s="438"/>
      <c r="Q326" s="502">
        <f>VLOOKUP($AG326,PriceList,3,FALSE)</f>
        <v>25.09</v>
      </c>
      <c r="R326" s="502"/>
      <c r="S326" s="502"/>
      <c r="T326" s="502">
        <f>VLOOKUP($AG326,PriceList,4,FALSE)</f>
        <v>32.616999999999997</v>
      </c>
      <c r="U326" s="502"/>
      <c r="V326" s="502"/>
      <c r="W326" s="472"/>
      <c r="X326" s="473"/>
      <c r="Y326" s="474"/>
      <c r="Z326" s="502">
        <f>Q326*W326</f>
        <v>0</v>
      </c>
      <c r="AA326" s="502"/>
      <c r="AB326" s="502"/>
      <c r="AC326" s="502">
        <f>T326*W326</f>
        <v>0</v>
      </c>
      <c r="AD326" s="502"/>
      <c r="AE326" s="502"/>
      <c r="AF326" s="21"/>
      <c r="AG326" s="61" t="s">
        <v>196</v>
      </c>
      <c r="AI326" s="66" t="b">
        <f>AND(W326&gt;0,AH326="Y")</f>
        <v>0</v>
      </c>
      <c r="AJ326" s="116" t="b">
        <f>OR(ISERROR(Q326),ISERROR(T326),ISERROR(Z326),ISERROR(AC326))</f>
        <v>0</v>
      </c>
      <c r="AQ326" s="196" t="str">
        <f>B326</f>
        <v>CAT-5 Cable - 15 Metres</v>
      </c>
      <c r="AR326" s="193" t="str">
        <f>IF(AS326="","",MAX(AR$229:AR325)+1)</f>
        <v/>
      </c>
      <c r="AS326" s="209" t="str">
        <f>IF(W326&gt;0,AQ326,"")</f>
        <v/>
      </c>
      <c r="AT326" s="210" t="str">
        <f>IF(W326&gt;0,W326,"")</f>
        <v/>
      </c>
      <c r="AU326" s="211" t="str">
        <f>IF(W326&gt;0,Z326,"")</f>
        <v/>
      </c>
      <c r="AV326" s="211" t="str">
        <f>IF(W326&gt;0,AC326,"")</f>
        <v/>
      </c>
      <c r="AW326" s="197" t="str">
        <f>IFERROR(INDEX($AS$242:$AS$846,MATCH(ROW()-ROW($AW$226),$AR$242:$AR$846,0)),"")</f>
        <v/>
      </c>
      <c r="AX326" s="197" t="str">
        <f>IFERROR(INDEX($AT$242:$AT$846,MATCH(ROW()-ROW($AX$226),$AR$242:$AR$846,0)),"")</f>
        <v/>
      </c>
      <c r="AY326" s="197" t="str">
        <f>IFERROR(INDEX($AU$242:$AU$846,MATCH(ROW()-ROW($AY$226),$AR$242:$AR$846,0)),"")</f>
        <v/>
      </c>
      <c r="AZ326" s="197" t="str">
        <f>IFERROR(INDEX($AV$242:$AV$846,MATCH(ROW()-ROW($AZ$226),$AR$242:$AR$846,0)),"")</f>
        <v/>
      </c>
      <c r="BA326" s="197"/>
      <c r="BB326" s="197"/>
      <c r="BC326" s="267"/>
      <c r="BF326" s="267"/>
    </row>
    <row r="327" spans="1:58" ht="5.1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R327" s="193" t="str">
        <f>IF(AS327="","",MAX(AR$229:AR326)+1)</f>
        <v/>
      </c>
      <c r="AW327" s="197" t="str">
        <f>IFERROR(INDEX($AS$242:$AS$846,MATCH(ROW()-ROW($AW$226),$AR$242:$AR$846,0)),"")</f>
        <v/>
      </c>
      <c r="AX327" s="197" t="str">
        <f>IFERROR(INDEX($AT$242:$AT$846,MATCH(ROW()-ROW($AX$226),$AR$242:$AR$846,0)),"")</f>
        <v/>
      </c>
      <c r="AY327" s="197" t="str">
        <f>IFERROR(INDEX($AU$242:$AU$846,MATCH(ROW()-ROW($AY$226),$AR$242:$AR$846,0)),"")</f>
        <v/>
      </c>
      <c r="AZ327" s="197" t="str">
        <f>IFERROR(INDEX($AV$242:$AV$846,MATCH(ROW()-ROW($AZ$226),$AR$242:$AR$846,0)),"")</f>
        <v/>
      </c>
      <c r="BA327" s="197"/>
      <c r="BB327" s="197"/>
      <c r="BC327" s="267"/>
      <c r="BF327" s="267"/>
    </row>
    <row r="328" spans="1:58" ht="5.15" customHeight="1">
      <c r="A328" s="21"/>
      <c r="B328" s="21"/>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21"/>
      <c r="AF328" s="21"/>
      <c r="AR328" s="193" t="str">
        <f>IF(AS328="","",MAX(AR$229:AR327)+1)</f>
        <v/>
      </c>
      <c r="AW328" s="197" t="str">
        <f>IFERROR(INDEX($AS$242:$AS$846,MATCH(ROW()-ROW($AW$226),$AR$242:$AR$846,0)),"")</f>
        <v/>
      </c>
      <c r="AX328" s="197" t="str">
        <f>IFERROR(INDEX($AT$242:$AT$846,MATCH(ROW()-ROW($AX$226),$AR$242:$AR$846,0)),"")</f>
        <v/>
      </c>
      <c r="AY328" s="197" t="str">
        <f>IFERROR(INDEX($AU$242:$AU$846,MATCH(ROW()-ROW($AY$226),$AR$242:$AR$846,0)),"")</f>
        <v/>
      </c>
      <c r="AZ328" s="197" t="str">
        <f>IFERROR(INDEX($AV$242:$AV$846,MATCH(ROW()-ROW($AZ$226),$AR$242:$AR$846,0)),"")</f>
        <v/>
      </c>
      <c r="BA328" s="197"/>
      <c r="BB328" s="197"/>
      <c r="BC328" s="267"/>
      <c r="BF328" s="267"/>
    </row>
    <row r="329" spans="1:58" ht="5.1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Q329" s="196"/>
      <c r="AR329" s="193" t="str">
        <f>IF(AS329="","",MAX(AR$229:AR328)+1)</f>
        <v/>
      </c>
      <c r="AW329" s="197" t="str">
        <f>IFERROR(INDEX($AS$242:$AS$846,MATCH(ROW()-ROW($AW$226),$AR$242:$AR$846,0)),"")</f>
        <v/>
      </c>
      <c r="AX329" s="197" t="str">
        <f>IFERROR(INDEX($AT$242:$AT$846,MATCH(ROW()-ROW($AX$226),$AR$242:$AR$846,0)),"")</f>
        <v/>
      </c>
      <c r="AY329" s="197" t="str">
        <f>IFERROR(INDEX($AU$242:$AU$846,MATCH(ROW()-ROW($AY$226),$AR$242:$AR$846,0)),"")</f>
        <v/>
      </c>
      <c r="AZ329" s="197" t="str">
        <f>IFERROR(INDEX($AV$242:$AV$846,MATCH(ROW()-ROW($AZ$226),$AR$242:$AR$846,0)),"")</f>
        <v/>
      </c>
      <c r="BA329" s="197"/>
      <c r="BB329" s="197"/>
      <c r="BC329" s="267"/>
      <c r="BF329" s="267"/>
    </row>
    <row r="330" spans="1:58" ht="30" customHeight="1">
      <c r="A330" s="57"/>
      <c r="B330" s="413" t="s">
        <v>197</v>
      </c>
      <c r="C330" s="438"/>
      <c r="D330" s="438"/>
      <c r="E330" s="438"/>
      <c r="F330" s="438"/>
      <c r="G330" s="438"/>
      <c r="H330" s="438"/>
      <c r="I330" s="438"/>
      <c r="J330" s="438"/>
      <c r="K330" s="438"/>
      <c r="L330" s="438"/>
      <c r="M330" s="438"/>
      <c r="N330" s="438"/>
      <c r="O330" s="438"/>
      <c r="P330" s="438"/>
      <c r="Q330" s="502">
        <f>VLOOKUP($AG330,PriceList,3,FALSE)</f>
        <v>124.88</v>
      </c>
      <c r="R330" s="502"/>
      <c r="S330" s="502"/>
      <c r="T330" s="502">
        <f>VLOOKUP($AG330,PriceList,4,FALSE)</f>
        <v>162.34399999999999</v>
      </c>
      <c r="U330" s="502"/>
      <c r="V330" s="502"/>
      <c r="W330" s="472"/>
      <c r="X330" s="473"/>
      <c r="Y330" s="474"/>
      <c r="Z330" s="502">
        <f>Q330*W330</f>
        <v>0</v>
      </c>
      <c r="AA330" s="502"/>
      <c r="AB330" s="502"/>
      <c r="AC330" s="502">
        <f>T330*W330</f>
        <v>0</v>
      </c>
      <c r="AD330" s="502"/>
      <c r="AE330" s="502"/>
      <c r="AF330" s="21"/>
      <c r="AG330" s="61" t="s">
        <v>198</v>
      </c>
      <c r="AI330" s="66" t="b">
        <f>AND(W330&gt;0,AH330="Y")</f>
        <v>0</v>
      </c>
      <c r="AJ330" s="116" t="b">
        <f>OR(ISERROR(Q330),ISERROR(T330),ISERROR(Z330),ISERROR(AC330))</f>
        <v>0</v>
      </c>
      <c r="AQ330" s="196" t="str">
        <f>B330</f>
        <v>15" Windows Laptop
HP 255 G7</v>
      </c>
      <c r="AR330" s="193" t="str">
        <f>IF(AS330="","",MAX(AR$229:AR329)+1)</f>
        <v/>
      </c>
      <c r="AS330" s="209" t="str">
        <f>IF(W330&gt;0,AQ330,"")</f>
        <v/>
      </c>
      <c r="AT330" s="210" t="str">
        <f>IF(W330&gt;0,W330,"")</f>
        <v/>
      </c>
      <c r="AU330" s="211" t="str">
        <f>IF(W330&gt;0,Z330,"")</f>
        <v/>
      </c>
      <c r="AV330" s="211" t="str">
        <f>IF(W330&gt;0,AC330,"")</f>
        <v/>
      </c>
      <c r="AW330" s="197" t="str">
        <f>IFERROR(INDEX($AS$242:$AS$846,MATCH(ROW()-ROW($AW$226),$AR$242:$AR$846,0)),"")</f>
        <v/>
      </c>
      <c r="AX330" s="197" t="str">
        <f>IFERROR(INDEX($AT$242:$AT$846,MATCH(ROW()-ROW($AX$226),$AR$242:$AR$846,0)),"")</f>
        <v/>
      </c>
      <c r="AY330" s="197" t="str">
        <f>IFERROR(INDEX($AU$242:$AU$846,MATCH(ROW()-ROW($AY$226),$AR$242:$AR$846,0)),"")</f>
        <v/>
      </c>
      <c r="AZ330" s="197" t="str">
        <f>IFERROR(INDEX($AV$242:$AV$846,MATCH(ROW()-ROW($AZ$226),$AR$242:$AR$846,0)),"")</f>
        <v/>
      </c>
      <c r="BA330" s="197"/>
      <c r="BB330" s="197"/>
      <c r="BC330" s="267"/>
      <c r="BF330" s="267"/>
    </row>
    <row r="331" spans="1:58" ht="5.1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R331" s="193" t="str">
        <f>IF(AS331="","",MAX(AR$229:AR330)+1)</f>
        <v/>
      </c>
      <c r="AW331" s="197" t="str">
        <f>IFERROR(INDEX($AS$242:$AS$846,MATCH(ROW()-ROW($AW$226),$AR$242:$AR$846,0)),"")</f>
        <v/>
      </c>
      <c r="AX331" s="197" t="str">
        <f>IFERROR(INDEX($AT$242:$AT$846,MATCH(ROW()-ROW($AX$226),$AR$242:$AR$846,0)),"")</f>
        <v/>
      </c>
      <c r="AY331" s="197" t="str">
        <f>IFERROR(INDEX($AU$242:$AU$846,MATCH(ROW()-ROW($AY$226),$AR$242:$AR$846,0)),"")</f>
        <v/>
      </c>
      <c r="AZ331" s="197" t="str">
        <f>IFERROR(INDEX($AV$242:$AV$846,MATCH(ROW()-ROW($AZ$226),$AR$242:$AR$846,0)),"")</f>
        <v/>
      </c>
      <c r="BA331" s="197"/>
      <c r="BB331" s="197"/>
      <c r="BC331" s="267"/>
      <c r="BF331" s="267"/>
    </row>
    <row r="332" spans="1:58" ht="5.15" customHeight="1">
      <c r="A332" s="21"/>
      <c r="B332" s="21"/>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21"/>
      <c r="AF332" s="21"/>
      <c r="AR332" s="193" t="str">
        <f>IF(AS332="","",MAX(AR$229:AR331)+1)</f>
        <v/>
      </c>
      <c r="AW332" s="197" t="str">
        <f>IFERROR(INDEX($AS$242:$AS$846,MATCH(ROW()-ROW($AW$226),$AR$242:$AR$846,0)),"")</f>
        <v/>
      </c>
      <c r="AX332" s="197" t="str">
        <f>IFERROR(INDEX($AT$242:$AT$846,MATCH(ROW()-ROW($AX$226),$AR$242:$AR$846,0)),"")</f>
        <v/>
      </c>
      <c r="AY332" s="197" t="str">
        <f>IFERROR(INDEX($AU$242:$AU$846,MATCH(ROW()-ROW($AY$226),$AR$242:$AR$846,0)),"")</f>
        <v/>
      </c>
      <c r="AZ332" s="197" t="str">
        <f>IFERROR(INDEX($AV$242:$AV$846,MATCH(ROW()-ROW($AZ$226),$AR$242:$AR$846,0)),"")</f>
        <v/>
      </c>
      <c r="BA332" s="197"/>
      <c r="BB332" s="197"/>
      <c r="BC332" s="267"/>
      <c r="BF332" s="267"/>
    </row>
    <row r="333" spans="1:58" ht="5.1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R333" s="193" t="str">
        <f>IF(AS333="","",MAX(AR$229:AR332)+1)</f>
        <v/>
      </c>
      <c r="AW333" s="197" t="str">
        <f>IFERROR(INDEX($AS$242:$AS$846,MATCH(ROW()-ROW($AW$226),$AR$242:$AR$846,0)),"")</f>
        <v/>
      </c>
      <c r="AX333" s="197" t="str">
        <f>IFERROR(INDEX($AT$242:$AT$846,MATCH(ROW()-ROW($AX$226),$AR$242:$AR$846,0)),"")</f>
        <v/>
      </c>
      <c r="AY333" s="197" t="str">
        <f>IFERROR(INDEX($AU$242:$AU$846,MATCH(ROW()-ROW($AY$226),$AR$242:$AR$846,0)),"")</f>
        <v/>
      </c>
      <c r="AZ333" s="197" t="str">
        <f>IFERROR(INDEX($AV$242:$AV$846,MATCH(ROW()-ROW($AZ$226),$AR$242:$AR$846,0)),"")</f>
        <v/>
      </c>
      <c r="BA333" s="197"/>
      <c r="BB333" s="197"/>
      <c r="BC333" s="267"/>
      <c r="BF333" s="267"/>
    </row>
    <row r="334" spans="1:58" ht="30" customHeight="1">
      <c r="A334" s="57"/>
      <c r="B334" s="413" t="s">
        <v>199</v>
      </c>
      <c r="C334" s="438"/>
      <c r="D334" s="438"/>
      <c r="E334" s="438"/>
      <c r="F334" s="438"/>
      <c r="G334" s="438"/>
      <c r="H334" s="438"/>
      <c r="I334" s="438"/>
      <c r="J334" s="438"/>
      <c r="K334" s="438"/>
      <c r="L334" s="438"/>
      <c r="M334" s="438"/>
      <c r="N334" s="438"/>
      <c r="O334" s="438"/>
      <c r="P334" s="438"/>
      <c r="Q334" s="502">
        <f>VLOOKUP($AG334,PriceList,3,FALSE)</f>
        <v>210.38</v>
      </c>
      <c r="R334" s="502"/>
      <c r="S334" s="502"/>
      <c r="T334" s="502">
        <f>VLOOKUP($AG334,PriceList,4,FALSE)</f>
        <v>273.49400000000003</v>
      </c>
      <c r="U334" s="502"/>
      <c r="V334" s="502"/>
      <c r="W334" s="472"/>
      <c r="X334" s="473"/>
      <c r="Y334" s="474"/>
      <c r="Z334" s="502">
        <f>Q334*W334</f>
        <v>0</v>
      </c>
      <c r="AA334" s="502"/>
      <c r="AB334" s="502"/>
      <c r="AC334" s="502">
        <f>T334*W334</f>
        <v>0</v>
      </c>
      <c r="AD334" s="502"/>
      <c r="AE334" s="502"/>
      <c r="AF334" s="21"/>
      <c r="AG334" s="61" t="s">
        <v>200</v>
      </c>
      <c r="AI334" s="66" t="b">
        <f>AND(W334&gt;0,AH334="Y")</f>
        <v>0</v>
      </c>
      <c r="AJ334" s="116" t="b">
        <f>OR(ISERROR(Q334),ISERROR(T334),ISERROR(Z334),ISERROR(AC334))</f>
        <v>0</v>
      </c>
      <c r="AQ334" s="196" t="str">
        <f>B334</f>
        <v>15" High-Spec Windows Laptop
MSI MS-17A1 GT3VR Titan</v>
      </c>
      <c r="AR334" s="193" t="str">
        <f>IF(AS334="","",MAX(AR$229:AR333)+1)</f>
        <v/>
      </c>
      <c r="AS334" s="209" t="str">
        <f>IF(W334&gt;0,AQ334,"")</f>
        <v/>
      </c>
      <c r="AT334" s="210" t="str">
        <f>IF(W334&gt;0,W334,"")</f>
        <v/>
      </c>
      <c r="AU334" s="211" t="str">
        <f>IF(W334&gt;0,Z334,"")</f>
        <v/>
      </c>
      <c r="AV334" s="211" t="str">
        <f>IF(W334&gt;0,AC334,"")</f>
        <v/>
      </c>
      <c r="AW334" s="197" t="str">
        <f>IFERROR(INDEX($AS$242:$AS$846,MATCH(ROW()-ROW($AW$226),$AR$242:$AR$846,0)),"")</f>
        <v/>
      </c>
      <c r="AX334" s="197" t="str">
        <f>IFERROR(INDEX($AT$242:$AT$846,MATCH(ROW()-ROW($AX$226),$AR$242:$AR$846,0)),"")</f>
        <v/>
      </c>
      <c r="AY334" s="197" t="str">
        <f>IFERROR(INDEX($AU$242:$AU$846,MATCH(ROW()-ROW($AY$226),$AR$242:$AR$846,0)),"")</f>
        <v/>
      </c>
      <c r="AZ334" s="197" t="str">
        <f>IFERROR(INDEX($AV$242:$AV$846,MATCH(ROW()-ROW($AZ$226),$AR$242:$AR$846,0)),"")</f>
        <v/>
      </c>
      <c r="BA334" s="197"/>
      <c r="BB334" s="197"/>
      <c r="BC334" s="267"/>
      <c r="BF334" s="267"/>
    </row>
    <row r="335" spans="1:58" ht="5.1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R335" s="193" t="str">
        <f>IF(AS335="","",MAX(AR$229:AR334)+1)</f>
        <v/>
      </c>
      <c r="AW335" s="197" t="str">
        <f>IFERROR(INDEX($AS$242:$AS$846,MATCH(ROW()-ROW($AW$226),$AR$242:$AR$846,0)),"")</f>
        <v/>
      </c>
      <c r="AX335" s="197" t="str">
        <f>IFERROR(INDEX($AT$242:$AT$846,MATCH(ROW()-ROW($AX$226),$AR$242:$AR$846,0)),"")</f>
        <v/>
      </c>
      <c r="AY335" s="197" t="str">
        <f>IFERROR(INDEX($AU$242:$AU$846,MATCH(ROW()-ROW($AY$226),$AR$242:$AR$846,0)),"")</f>
        <v/>
      </c>
      <c r="AZ335" s="197" t="str">
        <f>IFERROR(INDEX($AV$242:$AV$846,MATCH(ROW()-ROW($AZ$226),$AR$242:$AR$846,0)),"")</f>
        <v/>
      </c>
      <c r="BA335" s="197"/>
      <c r="BB335" s="197"/>
      <c r="BC335" s="267"/>
      <c r="BF335" s="267"/>
    </row>
    <row r="336" spans="1:58" ht="5.15" customHeight="1">
      <c r="A336" s="21"/>
      <c r="B336" s="21"/>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21"/>
      <c r="AF336" s="21"/>
      <c r="AR336" s="193" t="str">
        <f>IF(AS336="","",MAX(AR$229:AR335)+1)</f>
        <v/>
      </c>
      <c r="AW336" s="197" t="str">
        <f>IFERROR(INDEX($AS$242:$AS$846,MATCH(ROW()-ROW($AW$226),$AR$242:$AR$846,0)),"")</f>
        <v/>
      </c>
      <c r="AX336" s="197" t="str">
        <f>IFERROR(INDEX($AT$242:$AT$846,MATCH(ROW()-ROW($AX$226),$AR$242:$AR$846,0)),"")</f>
        <v/>
      </c>
      <c r="AY336" s="197" t="str">
        <f>IFERROR(INDEX($AU$242:$AU$846,MATCH(ROW()-ROW($AY$226),$AR$242:$AR$846,0)),"")</f>
        <v/>
      </c>
      <c r="AZ336" s="197" t="str">
        <f>IFERROR(INDEX($AV$242:$AV$846,MATCH(ROW()-ROW($AZ$226),$AR$242:$AR$846,0)),"")</f>
        <v/>
      </c>
      <c r="BA336" s="197"/>
      <c r="BB336" s="197"/>
      <c r="BC336" s="267"/>
      <c r="BF336" s="267"/>
    </row>
    <row r="337" spans="1:58" ht="5.1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R337" s="193" t="str">
        <f>IF(AS337="","",MAX(AR$229:AR336)+1)</f>
        <v/>
      </c>
      <c r="AW337" s="197" t="str">
        <f>IFERROR(INDEX($AS$242:$AS$846,MATCH(ROW()-ROW($AW$226),$AR$242:$AR$846,0)),"")</f>
        <v/>
      </c>
      <c r="AX337" s="197" t="str">
        <f>IFERROR(INDEX($AT$242:$AT$846,MATCH(ROW()-ROW($AX$226),$AR$242:$AR$846,0)),"")</f>
        <v/>
      </c>
      <c r="AY337" s="197" t="str">
        <f>IFERROR(INDEX($AU$242:$AU$846,MATCH(ROW()-ROW($AY$226),$AR$242:$AR$846,0)),"")</f>
        <v/>
      </c>
      <c r="AZ337" s="197" t="str">
        <f>IFERROR(INDEX($AV$242:$AV$846,MATCH(ROW()-ROW($AZ$226),$AR$242:$AR$846,0)),"")</f>
        <v/>
      </c>
      <c r="BA337" s="197"/>
      <c r="BB337" s="197"/>
      <c r="BC337" s="267"/>
      <c r="BF337" s="267"/>
    </row>
    <row r="338" spans="1:58" ht="30" customHeight="1">
      <c r="A338" s="57"/>
      <c r="B338" s="413" t="s">
        <v>201</v>
      </c>
      <c r="C338" s="438"/>
      <c r="D338" s="438"/>
      <c r="E338" s="438"/>
      <c r="F338" s="438"/>
      <c r="G338" s="438"/>
      <c r="H338" s="438"/>
      <c r="I338" s="438"/>
      <c r="J338" s="438"/>
      <c r="K338" s="438"/>
      <c r="L338" s="438"/>
      <c r="M338" s="438"/>
      <c r="N338" s="438"/>
      <c r="O338" s="438"/>
      <c r="P338" s="438"/>
      <c r="Q338" s="502">
        <f>VLOOKUP($AG338,PriceList,3,FALSE)</f>
        <v>316.13</v>
      </c>
      <c r="R338" s="502"/>
      <c r="S338" s="502"/>
      <c r="T338" s="502">
        <f>VLOOKUP($AG338,PriceList,4,FALSE)</f>
        <v>410.96899999999999</v>
      </c>
      <c r="U338" s="502"/>
      <c r="V338" s="502"/>
      <c r="W338" s="472"/>
      <c r="X338" s="473"/>
      <c r="Y338" s="474"/>
      <c r="Z338" s="502">
        <f>Q338*W338</f>
        <v>0</v>
      </c>
      <c r="AA338" s="502"/>
      <c r="AB338" s="502"/>
      <c r="AC338" s="502">
        <f>T338*W338</f>
        <v>0</v>
      </c>
      <c r="AD338" s="502"/>
      <c r="AE338" s="502"/>
      <c r="AF338" s="21"/>
      <c r="AG338" s="61" t="s">
        <v>202</v>
      </c>
      <c r="AI338" s="66" t="b">
        <f>AND(W338&gt;0,AH338="Y")</f>
        <v>0</v>
      </c>
      <c r="AJ338" s="116" t="b">
        <f>OR(ISERROR(Q338),ISERROR(T338),ISERROR(Z338),ISERROR(AC338))</f>
        <v>0</v>
      </c>
      <c r="AQ338" s="196" t="str">
        <f>B338</f>
        <v>15.4" MacBook Pro Retina
Core i7, 1000GB SSD</v>
      </c>
      <c r="AR338" s="193" t="str">
        <f>IF(AS338="","",MAX(AR$229:AR337)+1)</f>
        <v/>
      </c>
      <c r="AS338" s="209" t="str">
        <f>IF(W338&gt;0,AQ338,"")</f>
        <v/>
      </c>
      <c r="AT338" s="210" t="str">
        <f>IF(W338&gt;0,W338,"")</f>
        <v/>
      </c>
      <c r="AU338" s="211" t="str">
        <f>IF(W338&gt;0,Z338,"")</f>
        <v/>
      </c>
      <c r="AV338" s="211" t="str">
        <f>IF(W338&gt;0,AC338,"")</f>
        <v/>
      </c>
      <c r="AW338" s="197" t="str">
        <f>IFERROR(INDEX($AS$242:$AS$846,MATCH(ROW()-ROW($AW$226),$AR$242:$AR$846,0)),"")</f>
        <v/>
      </c>
      <c r="AX338" s="197" t="str">
        <f>IFERROR(INDEX($AT$242:$AT$846,MATCH(ROW()-ROW($AX$226),$AR$242:$AR$846,0)),"")</f>
        <v/>
      </c>
      <c r="AY338" s="197" t="str">
        <f>IFERROR(INDEX($AU$242:$AU$846,MATCH(ROW()-ROW($AY$226),$AR$242:$AR$846,0)),"")</f>
        <v/>
      </c>
      <c r="AZ338" s="197" t="str">
        <f>IFERROR(INDEX($AV$242:$AV$846,MATCH(ROW()-ROW($AZ$226),$AR$242:$AR$846,0)),"")</f>
        <v/>
      </c>
      <c r="BA338" s="197"/>
      <c r="BB338" s="197"/>
      <c r="BC338" s="267"/>
      <c r="BF338" s="267"/>
    </row>
    <row r="339" spans="1:58" ht="5.1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R339" s="193" t="str">
        <f>IF(AS339="","",MAX(AR$229:AR338)+1)</f>
        <v/>
      </c>
      <c r="AW339" s="197" t="str">
        <f>IFERROR(INDEX($AS$242:$AS$846,MATCH(ROW()-ROW($AW$226),$AR$242:$AR$846,0)),"")</f>
        <v/>
      </c>
      <c r="AX339" s="197" t="str">
        <f>IFERROR(INDEX($AT$242:$AT$846,MATCH(ROW()-ROW($AX$226),$AR$242:$AR$846,0)),"")</f>
        <v/>
      </c>
      <c r="AY339" s="197" t="str">
        <f>IFERROR(INDEX($AU$242:$AU$846,MATCH(ROW()-ROW($AY$226),$AR$242:$AR$846,0)),"")</f>
        <v/>
      </c>
      <c r="AZ339" s="197" t="str">
        <f>IFERROR(INDEX($AV$242:$AV$846,MATCH(ROW()-ROW($AZ$226),$AR$242:$AR$846,0)),"")</f>
        <v/>
      </c>
      <c r="BA339" s="197"/>
      <c r="BB339" s="197"/>
      <c r="BC339" s="267"/>
      <c r="BF339" s="267"/>
    </row>
    <row r="340" spans="1:58" ht="5.15" customHeight="1">
      <c r="A340" s="21"/>
      <c r="B340" s="21"/>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21"/>
      <c r="AF340" s="21"/>
      <c r="AR340" s="193" t="str">
        <f>IF(AS340="","",MAX(AR$229:AR339)+1)</f>
        <v/>
      </c>
      <c r="AW340" s="197" t="str">
        <f>IFERROR(INDEX($AS$242:$AS$846,MATCH(ROW()-ROW($AW$226),$AR$242:$AR$846,0)),"")</f>
        <v/>
      </c>
      <c r="AX340" s="197" t="str">
        <f>IFERROR(INDEX($AT$242:$AT$846,MATCH(ROW()-ROW($AX$226),$AR$242:$AR$846,0)),"")</f>
        <v/>
      </c>
      <c r="AY340" s="197" t="str">
        <f>IFERROR(INDEX($AU$242:$AU$846,MATCH(ROW()-ROW($AY$226),$AR$242:$AR$846,0)),"")</f>
        <v/>
      </c>
      <c r="AZ340" s="197" t="str">
        <f>IFERROR(INDEX($AV$242:$AV$846,MATCH(ROW()-ROW($AZ$226),$AR$242:$AR$846,0)),"")</f>
        <v/>
      </c>
      <c r="BA340" s="197"/>
      <c r="BB340" s="197"/>
      <c r="BC340" s="267"/>
      <c r="BF340" s="267"/>
    </row>
    <row r="341" spans="1:58" ht="5.1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R341" s="193" t="str">
        <f>IF(AS341="","",MAX(AR$229:AR340)+1)</f>
        <v/>
      </c>
      <c r="AW341" s="197" t="str">
        <f>IFERROR(INDEX($AS$242:$AS$846,MATCH(ROW()-ROW($AW$226),$AR$242:$AR$846,0)),"")</f>
        <v/>
      </c>
      <c r="AX341" s="197" t="str">
        <f>IFERROR(INDEX($AT$242:$AT$846,MATCH(ROW()-ROW($AX$226),$AR$242:$AR$846,0)),"")</f>
        <v/>
      </c>
      <c r="AY341" s="197" t="str">
        <f>IFERROR(INDEX($AU$242:$AU$846,MATCH(ROW()-ROW($AY$226),$AR$242:$AR$846,0)),"")</f>
        <v/>
      </c>
      <c r="AZ341" s="197" t="str">
        <f>IFERROR(INDEX($AV$242:$AV$846,MATCH(ROW()-ROW($AZ$226),$AR$242:$AR$846,0)),"")</f>
        <v/>
      </c>
      <c r="BA341" s="197"/>
      <c r="BB341" s="197"/>
      <c r="BC341" s="267"/>
      <c r="BF341" s="267"/>
    </row>
    <row r="342" spans="1:58" ht="30" customHeight="1">
      <c r="A342" s="57"/>
      <c r="B342" s="413" t="s">
        <v>203</v>
      </c>
      <c r="C342" s="438"/>
      <c r="D342" s="438"/>
      <c r="E342" s="438"/>
      <c r="F342" s="438"/>
      <c r="G342" s="438"/>
      <c r="H342" s="438"/>
      <c r="I342" s="438"/>
      <c r="J342" s="438"/>
      <c r="K342" s="438"/>
      <c r="L342" s="438"/>
      <c r="M342" s="438"/>
      <c r="N342" s="438"/>
      <c r="O342" s="438"/>
      <c r="P342" s="438"/>
      <c r="Q342" s="502">
        <f>VLOOKUP($AG342,PriceList,3,FALSE)</f>
        <v>114.75</v>
      </c>
      <c r="R342" s="502"/>
      <c r="S342" s="502"/>
      <c r="T342" s="502">
        <f>VLOOKUP($AG342,PriceList,4,FALSE)</f>
        <v>149.17500000000001</v>
      </c>
      <c r="U342" s="502"/>
      <c r="V342" s="502"/>
      <c r="W342" s="472"/>
      <c r="X342" s="473"/>
      <c r="Y342" s="474"/>
      <c r="Z342" s="502">
        <f>Q342*W342</f>
        <v>0</v>
      </c>
      <c r="AA342" s="502"/>
      <c r="AB342" s="502"/>
      <c r="AC342" s="502">
        <f>T342*W342</f>
        <v>0</v>
      </c>
      <c r="AD342" s="502"/>
      <c r="AE342" s="502"/>
      <c r="AF342" s="21"/>
      <c r="AG342" s="61" t="s">
        <v>204</v>
      </c>
      <c r="AI342" s="66" t="b">
        <f>AND(W342&gt;0,AH342="Y")</f>
        <v>0</v>
      </c>
      <c r="AJ342" s="116" t="b">
        <f>OR(ISERROR(Q342),ISERROR(T342),ISERROR(Z342),ISERROR(AC342))</f>
        <v>0</v>
      </c>
      <c r="AQ342" s="196" t="str">
        <f>B342</f>
        <v>iPad Air 2
32GB</v>
      </c>
      <c r="AR342" s="193" t="str">
        <f>IF(AS342="","",MAX(AR$229:AR341)+1)</f>
        <v/>
      </c>
      <c r="AS342" s="209" t="str">
        <f>IF(W342&gt;0,AQ342,"")</f>
        <v/>
      </c>
      <c r="AT342" s="210" t="str">
        <f>IF(W342&gt;0,W342,"")</f>
        <v/>
      </c>
      <c r="AU342" s="211" t="str">
        <f>IF(W342&gt;0,Z342,"")</f>
        <v/>
      </c>
      <c r="AV342" s="211" t="str">
        <f>IF(W342&gt;0,AC342,"")</f>
        <v/>
      </c>
      <c r="AW342" s="197" t="str">
        <f>IFERROR(INDEX($AS$242:$AS$846,MATCH(ROW()-ROW($AW$226),$AR$242:$AR$846,0)),"")</f>
        <v/>
      </c>
      <c r="AX342" s="197" t="str">
        <f>IFERROR(INDEX($AT$242:$AT$846,MATCH(ROW()-ROW($AX$226),$AR$242:$AR$846,0)),"")</f>
        <v/>
      </c>
      <c r="AY342" s="197" t="str">
        <f>IFERROR(INDEX($AU$242:$AU$846,MATCH(ROW()-ROW($AY$226),$AR$242:$AR$846,0)),"")</f>
        <v/>
      </c>
      <c r="AZ342" s="197" t="str">
        <f>IFERROR(INDEX($AV$242:$AV$846,MATCH(ROW()-ROW($AZ$226),$AR$242:$AR$846,0)),"")</f>
        <v/>
      </c>
      <c r="BA342" s="197"/>
      <c r="BB342" s="197"/>
      <c r="BC342" s="267"/>
      <c r="BF342" s="267"/>
    </row>
    <row r="343" spans="1:58" ht="5.1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R343" s="193" t="str">
        <f>IF(AS343="","",MAX(AR$229:AR342)+1)</f>
        <v/>
      </c>
      <c r="AW343" s="197" t="str">
        <f>IFERROR(INDEX($AS$242:$AS$846,MATCH(ROW()-ROW($AW$226),$AR$242:$AR$846,0)),"")</f>
        <v/>
      </c>
      <c r="AX343" s="197" t="str">
        <f>IFERROR(INDEX($AT$242:$AT$846,MATCH(ROW()-ROW($AX$226),$AR$242:$AR$846,0)),"")</f>
        <v/>
      </c>
      <c r="AY343" s="197" t="str">
        <f>IFERROR(INDEX($AU$242:$AU$846,MATCH(ROW()-ROW($AY$226),$AR$242:$AR$846,0)),"")</f>
        <v/>
      </c>
      <c r="AZ343" s="197" t="str">
        <f>IFERROR(INDEX($AV$242:$AV$846,MATCH(ROW()-ROW($AZ$226),$AR$242:$AR$846,0)),"")</f>
        <v/>
      </c>
      <c r="BA343" s="197"/>
      <c r="BB343" s="197"/>
      <c r="BC343" s="267"/>
      <c r="BF343" s="267"/>
    </row>
    <row r="344" spans="1:58" ht="5.15" customHeight="1">
      <c r="A344" s="21"/>
      <c r="B344" s="21"/>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21"/>
      <c r="AF344" s="21"/>
      <c r="AR344" s="193" t="str">
        <f>IF(AS344="","",MAX(AR$229:AR343)+1)</f>
        <v/>
      </c>
      <c r="AW344" s="197" t="str">
        <f>IFERROR(INDEX($AS$242:$AS$846,MATCH(ROW()-ROW($AW$226),$AR$242:$AR$846,0)),"")</f>
        <v/>
      </c>
      <c r="AX344" s="197" t="str">
        <f>IFERROR(INDEX($AT$242:$AT$846,MATCH(ROW()-ROW($AX$226),$AR$242:$AR$846,0)),"")</f>
        <v/>
      </c>
      <c r="AY344" s="197" t="str">
        <f>IFERROR(INDEX($AU$242:$AU$846,MATCH(ROW()-ROW($AY$226),$AR$242:$AR$846,0)),"")</f>
        <v/>
      </c>
      <c r="AZ344" s="197" t="str">
        <f>IFERROR(INDEX($AV$242:$AV$846,MATCH(ROW()-ROW($AZ$226),$AR$242:$AR$846,0)),"")</f>
        <v/>
      </c>
      <c r="BA344" s="197"/>
      <c r="BB344" s="197"/>
      <c r="BC344" s="267"/>
      <c r="BF344" s="267"/>
    </row>
    <row r="345" spans="1:58" ht="5.1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R345" s="193" t="str">
        <f>IF(AS345="","",MAX(AR$229:AR344)+1)</f>
        <v/>
      </c>
      <c r="AW345" s="197" t="str">
        <f>IFERROR(INDEX($AS$242:$AS$846,MATCH(ROW()-ROW($AW$226),$AR$242:$AR$846,0)),"")</f>
        <v/>
      </c>
      <c r="AX345" s="197" t="str">
        <f>IFERROR(INDEX($AT$242:$AT$846,MATCH(ROW()-ROW($AX$226),$AR$242:$AR$846,0)),"")</f>
        <v/>
      </c>
      <c r="AY345" s="197" t="str">
        <f>IFERROR(INDEX($AU$242:$AU$846,MATCH(ROW()-ROW($AY$226),$AR$242:$AR$846,0)),"")</f>
        <v/>
      </c>
      <c r="AZ345" s="197" t="str">
        <f>IFERROR(INDEX($AV$242:$AV$846,MATCH(ROW()-ROW($AZ$226),$AR$242:$AR$846,0)),"")</f>
        <v/>
      </c>
      <c r="BA345" s="197"/>
      <c r="BB345" s="197"/>
      <c r="BC345" s="267"/>
      <c r="BF345" s="267"/>
    </row>
    <row r="346" spans="1:58" ht="20.149999999999999" customHeight="1">
      <c r="A346" s="57"/>
      <c r="B346" s="413" t="s">
        <v>205</v>
      </c>
      <c r="C346" s="438"/>
      <c r="D346" s="438"/>
      <c r="E346" s="438"/>
      <c r="F346" s="438"/>
      <c r="G346" s="438"/>
      <c r="H346" s="438"/>
      <c r="I346" s="438"/>
      <c r="J346" s="438"/>
      <c r="K346" s="438"/>
      <c r="L346" s="438"/>
      <c r="M346" s="438"/>
      <c r="N346" s="438"/>
      <c r="O346" s="438"/>
      <c r="P346" s="438"/>
      <c r="Q346" s="502">
        <f>VLOOKUP($AG346,PriceList,3,FALSE)</f>
        <v>50.06</v>
      </c>
      <c r="R346" s="502"/>
      <c r="S346" s="502"/>
      <c r="T346" s="502">
        <f>VLOOKUP($AG346,PriceList,4,FALSE)</f>
        <v>65.078000000000003</v>
      </c>
      <c r="U346" s="502"/>
      <c r="V346" s="502"/>
      <c r="W346" s="472"/>
      <c r="X346" s="473"/>
      <c r="Y346" s="474"/>
      <c r="Z346" s="502">
        <f>Q346*W346</f>
        <v>0</v>
      </c>
      <c r="AA346" s="502"/>
      <c r="AB346" s="502"/>
      <c r="AC346" s="502">
        <f>T346*W346</f>
        <v>0</v>
      </c>
      <c r="AD346" s="502"/>
      <c r="AE346" s="502"/>
      <c r="AF346" s="21"/>
      <c r="AG346" s="61" t="s">
        <v>206</v>
      </c>
      <c r="AI346" s="66" t="b">
        <f>AND(W346&gt;0,AH346="Y")</f>
        <v>0</v>
      </c>
      <c r="AJ346" s="116" t="b">
        <f>OR(ISERROR(Q346),ISERROR(T346),ISERROR(Z346),ISERROR(AC346))</f>
        <v>0</v>
      </c>
      <c r="AQ346" s="196" t="str">
        <f>B346</f>
        <v>Lockable iPad Floor Stand</v>
      </c>
      <c r="AR346" s="193" t="str">
        <f>IF(AS346="","",MAX(AR$229:AR345)+1)</f>
        <v/>
      </c>
      <c r="AS346" s="209" t="str">
        <f>IF(W346&gt;0,AQ346,"")</f>
        <v/>
      </c>
      <c r="AT346" s="210" t="str">
        <f>IF(W346&gt;0,W346,"")</f>
        <v/>
      </c>
      <c r="AU346" s="211" t="str">
        <f>IF(W346&gt;0,Z346,"")</f>
        <v/>
      </c>
      <c r="AV346" s="211" t="str">
        <f>IF(W346&gt;0,AC346,"")</f>
        <v/>
      </c>
      <c r="AW346" s="197" t="str">
        <f>IFERROR(INDEX($AS$242:$AS$846,MATCH(ROW()-ROW($AW$226),$AR$242:$AR$846,0)),"")</f>
        <v/>
      </c>
      <c r="AX346" s="197" t="str">
        <f>IFERROR(INDEX($AT$242:$AT$846,MATCH(ROW()-ROW($AX$226),$AR$242:$AR$846,0)),"")</f>
        <v/>
      </c>
      <c r="AY346" s="197" t="str">
        <f>IFERROR(INDEX($AU$242:$AU$846,MATCH(ROW()-ROW($AY$226),$AR$242:$AR$846,0)),"")</f>
        <v/>
      </c>
      <c r="AZ346" s="197" t="str">
        <f>IFERROR(INDEX($AV$242:$AV$846,MATCH(ROW()-ROW($AZ$226),$AR$242:$AR$846,0)),"")</f>
        <v/>
      </c>
      <c r="BA346" s="197"/>
      <c r="BB346" s="197"/>
      <c r="BC346" s="267"/>
      <c r="BF346" s="267"/>
    </row>
    <row r="347" spans="1:58" ht="5.1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R347" s="193" t="str">
        <f>IF(AS347="","",MAX(AR$229:AR346)+1)</f>
        <v/>
      </c>
      <c r="AW347" s="197" t="str">
        <f>IFERROR(INDEX($AS$242:$AS$846,MATCH(ROW()-ROW($AW$226),$AR$242:$AR$846,0)),"")</f>
        <v/>
      </c>
      <c r="AX347" s="197" t="str">
        <f>IFERROR(INDEX($AT$242:$AT$846,MATCH(ROW()-ROW($AX$226),$AR$242:$AR$846,0)),"")</f>
        <v/>
      </c>
      <c r="AY347" s="197" t="str">
        <f>IFERROR(INDEX($AU$242:$AU$846,MATCH(ROW()-ROW($AY$226),$AR$242:$AR$846,0)),"")</f>
        <v/>
      </c>
      <c r="AZ347" s="197" t="str">
        <f>IFERROR(INDEX($AV$242:$AV$846,MATCH(ROW()-ROW($AZ$226),$AR$242:$AR$846,0)),"")</f>
        <v/>
      </c>
      <c r="BA347" s="197"/>
      <c r="BB347" s="197"/>
      <c r="BC347" s="267"/>
      <c r="BF347" s="267"/>
    </row>
    <row r="348" spans="1:58" ht="5.15" customHeight="1">
      <c r="A348" s="21"/>
      <c r="B348" s="21"/>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21"/>
      <c r="AF348" s="21"/>
      <c r="AR348" s="193" t="str">
        <f>IF(AS348="","",MAX(AR$229:AR347)+1)</f>
        <v/>
      </c>
      <c r="AW348" s="197" t="str">
        <f>IFERROR(INDEX($AS$242:$AS$846,MATCH(ROW()-ROW($AW$226),$AR$242:$AR$846,0)),"")</f>
        <v/>
      </c>
      <c r="AX348" s="197" t="str">
        <f>IFERROR(INDEX($AT$242:$AT$846,MATCH(ROW()-ROW($AX$226),$AR$242:$AR$846,0)),"")</f>
        <v/>
      </c>
      <c r="AY348" s="197" t="str">
        <f>IFERROR(INDEX($AU$242:$AU$846,MATCH(ROW()-ROW($AY$226),$AR$242:$AR$846,0)),"")</f>
        <v/>
      </c>
      <c r="AZ348" s="197" t="str">
        <f>IFERROR(INDEX($AV$242:$AV$846,MATCH(ROW()-ROW($AZ$226),$AR$242:$AR$846,0)),"")</f>
        <v/>
      </c>
      <c r="BA348" s="197"/>
      <c r="BB348" s="197"/>
      <c r="BC348" s="267"/>
      <c r="BF348" s="267"/>
    </row>
    <row r="349" spans="1:58" ht="5.1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R349" s="193" t="str">
        <f>IF(AS349="","",MAX(AR$229:AR348)+1)</f>
        <v/>
      </c>
      <c r="AW349" s="197" t="str">
        <f>IFERROR(INDEX($AS$242:$AS$846,MATCH(ROW()-ROW($AW$226),$AR$242:$AR$846,0)),"")</f>
        <v/>
      </c>
      <c r="AX349" s="197" t="str">
        <f>IFERROR(INDEX($AT$242:$AT$846,MATCH(ROW()-ROW($AX$226),$AR$242:$AR$846,0)),"")</f>
        <v/>
      </c>
      <c r="AY349" s="197" t="str">
        <f>IFERROR(INDEX($AU$242:$AU$846,MATCH(ROW()-ROW($AY$226),$AR$242:$AR$846,0)),"")</f>
        <v/>
      </c>
      <c r="AZ349" s="197" t="str">
        <f>IFERROR(INDEX($AV$242:$AV$846,MATCH(ROW()-ROW($AZ$226),$AR$242:$AR$846,0)),"")</f>
        <v/>
      </c>
      <c r="BA349" s="197"/>
      <c r="BB349" s="197"/>
      <c r="BC349" s="267"/>
      <c r="BF349" s="267"/>
    </row>
    <row r="350" spans="1:58" ht="20.149999999999999" customHeight="1">
      <c r="A350" s="57"/>
      <c r="B350" s="413" t="s">
        <v>207</v>
      </c>
      <c r="C350" s="438"/>
      <c r="D350" s="438"/>
      <c r="E350" s="438"/>
      <c r="F350" s="438"/>
      <c r="G350" s="438"/>
      <c r="H350" s="438"/>
      <c r="I350" s="438"/>
      <c r="J350" s="438"/>
      <c r="K350" s="438"/>
      <c r="L350" s="438"/>
      <c r="M350" s="438"/>
      <c r="N350" s="438"/>
      <c r="O350" s="438"/>
      <c r="P350" s="438"/>
      <c r="Q350" s="502">
        <f>VLOOKUP($AG350,PriceList,3,FALSE)</f>
        <v>18.559999999999999</v>
      </c>
      <c r="R350" s="502"/>
      <c r="S350" s="502"/>
      <c r="T350" s="502">
        <f>VLOOKUP($AG350,PriceList,4,FALSE)</f>
        <v>24.128</v>
      </c>
      <c r="U350" s="502"/>
      <c r="V350" s="502"/>
      <c r="W350" s="472"/>
      <c r="X350" s="473"/>
      <c r="Y350" s="474"/>
      <c r="Z350" s="502">
        <f>Q350*W350</f>
        <v>0</v>
      </c>
      <c r="AA350" s="502"/>
      <c r="AB350" s="502"/>
      <c r="AC350" s="502">
        <f>T350*W350</f>
        <v>0</v>
      </c>
      <c r="AD350" s="502"/>
      <c r="AE350" s="502"/>
      <c r="AF350" s="21"/>
      <c r="AG350" s="61" t="s">
        <v>208</v>
      </c>
      <c r="AI350" s="66" t="b">
        <f>AND(W350&gt;0,AH350="Y")</f>
        <v>0</v>
      </c>
      <c r="AJ350" s="116" t="b">
        <f>OR(ISERROR(Q350),ISERROR(T350),ISERROR(Z350),ISERROR(AC350))</f>
        <v>0</v>
      </c>
      <c r="AQ350" s="196" t="str">
        <f>B350</f>
        <v>Tryten iPad Air Table Stand</v>
      </c>
      <c r="AR350" s="193" t="str">
        <f>IF(AS350="","",MAX(AR$229:AR349)+1)</f>
        <v/>
      </c>
      <c r="AS350" s="209" t="str">
        <f>IF(W350&gt;0,AQ350,"")</f>
        <v/>
      </c>
      <c r="AT350" s="210" t="str">
        <f>IF(W350&gt;0,W350,"")</f>
        <v/>
      </c>
      <c r="AU350" s="211" t="str">
        <f>IF(W350&gt;0,Z350,"")</f>
        <v/>
      </c>
      <c r="AV350" s="211" t="str">
        <f>IF(W350&gt;0,AC350,"")</f>
        <v/>
      </c>
      <c r="AW350" s="197" t="str">
        <f>IFERROR(INDEX($AS$242:$AS$846,MATCH(ROW()-ROW($AW$226),$AR$242:$AR$846,0)),"")</f>
        <v/>
      </c>
      <c r="AX350" s="197" t="str">
        <f>IFERROR(INDEX($AT$242:$AT$846,MATCH(ROW()-ROW($AX$226),$AR$242:$AR$846,0)),"")</f>
        <v/>
      </c>
      <c r="AY350" s="197" t="str">
        <f>IFERROR(INDEX($AU$242:$AU$846,MATCH(ROW()-ROW($AY$226),$AR$242:$AR$846,0)),"")</f>
        <v/>
      </c>
      <c r="AZ350" s="197" t="str">
        <f>IFERROR(INDEX($AV$242:$AV$846,MATCH(ROW()-ROW($AZ$226),$AR$242:$AR$846,0)),"")</f>
        <v/>
      </c>
      <c r="BA350" s="197"/>
      <c r="BB350" s="197"/>
      <c r="BC350" s="267"/>
      <c r="BF350" s="267"/>
    </row>
    <row r="351" spans="1:58" ht="5.1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R351" s="193" t="str">
        <f>IF(AS351="","",MAX(AR$229:AR350)+1)</f>
        <v/>
      </c>
      <c r="AW351" s="197" t="str">
        <f>IFERROR(INDEX($AS$242:$AS$846,MATCH(ROW()-ROW($AW$226),$AR$242:$AR$846,0)),"")</f>
        <v/>
      </c>
      <c r="AX351" s="197" t="str">
        <f>IFERROR(INDEX($AT$242:$AT$846,MATCH(ROW()-ROW($AX$226),$AR$242:$AR$846,0)),"")</f>
        <v/>
      </c>
      <c r="AY351" s="197" t="str">
        <f>IFERROR(INDEX($AU$242:$AU$846,MATCH(ROW()-ROW($AY$226),$AR$242:$AR$846,0)),"")</f>
        <v/>
      </c>
      <c r="AZ351" s="197" t="str">
        <f>IFERROR(INDEX($AV$242:$AV$846,MATCH(ROW()-ROW($AZ$226),$AR$242:$AR$846,0)),"")</f>
        <v/>
      </c>
      <c r="BA351" s="197"/>
      <c r="BB351" s="197"/>
      <c r="BC351" s="267"/>
      <c r="BF351" s="267"/>
    </row>
    <row r="352" spans="1:58" ht="5.15" customHeight="1">
      <c r="A352" s="21"/>
      <c r="B352" s="21"/>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21"/>
      <c r="AF352" s="21"/>
      <c r="AR352" s="193" t="str">
        <f>IF(AS352="","",MAX(AR$229:AR351)+1)</f>
        <v/>
      </c>
      <c r="AW352" s="197" t="str">
        <f>IFERROR(INDEX($AS$242:$AS$846,MATCH(ROW()-ROW($AW$226),$AR$242:$AR$846,0)),"")</f>
        <v/>
      </c>
      <c r="AX352" s="197" t="str">
        <f>IFERROR(INDEX($AT$242:$AT$846,MATCH(ROW()-ROW($AX$226),$AR$242:$AR$846,0)),"")</f>
        <v/>
      </c>
      <c r="AY352" s="197" t="str">
        <f>IFERROR(INDEX($AU$242:$AU$846,MATCH(ROW()-ROW($AY$226),$AR$242:$AR$846,0)),"")</f>
        <v/>
      </c>
      <c r="AZ352" s="197" t="str">
        <f>IFERROR(INDEX($AV$242:$AV$846,MATCH(ROW()-ROW($AZ$226),$AR$242:$AR$846,0)),"")</f>
        <v/>
      </c>
      <c r="BA352" s="197"/>
      <c r="BB352" s="197"/>
      <c r="BC352" s="267"/>
      <c r="BF352" s="267"/>
    </row>
    <row r="353" spans="1:58" ht="5.1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R353" s="193" t="str">
        <f>IF(AS353="","",MAX(AR$229:AR352)+1)</f>
        <v/>
      </c>
      <c r="AW353" s="197" t="str">
        <f>IFERROR(INDEX($AS$242:$AS$846,MATCH(ROW()-ROW($AW$226),$AR$242:$AR$846,0)),"")</f>
        <v/>
      </c>
      <c r="AX353" s="197" t="str">
        <f>IFERROR(INDEX($AT$242:$AT$846,MATCH(ROW()-ROW($AX$226),$AR$242:$AR$846,0)),"")</f>
        <v/>
      </c>
      <c r="AY353" s="197" t="str">
        <f>IFERROR(INDEX($AU$242:$AU$846,MATCH(ROW()-ROW($AY$226),$AR$242:$AR$846,0)),"")</f>
        <v/>
      </c>
      <c r="AZ353" s="197" t="str">
        <f>IFERROR(INDEX($AV$242:$AV$846,MATCH(ROW()-ROW($AZ$226),$AR$242:$AR$846,0)),"")</f>
        <v/>
      </c>
      <c r="BA353" s="197"/>
      <c r="BB353" s="197"/>
      <c r="BC353" s="267"/>
      <c r="BF353" s="267"/>
    </row>
    <row r="354" spans="1:58" ht="30" customHeight="1">
      <c r="A354" s="57"/>
      <c r="B354" s="413" t="s">
        <v>209</v>
      </c>
      <c r="C354" s="438"/>
      <c r="D354" s="438"/>
      <c r="E354" s="438"/>
      <c r="F354" s="438"/>
      <c r="G354" s="438"/>
      <c r="H354" s="438"/>
      <c r="I354" s="438"/>
      <c r="J354" s="438"/>
      <c r="K354" s="438"/>
      <c r="L354" s="438"/>
      <c r="M354" s="438"/>
      <c r="N354" s="438"/>
      <c r="O354" s="438"/>
      <c r="P354" s="438"/>
      <c r="Q354" s="502">
        <f>VLOOKUP($AG354,PriceList,3,FALSE)</f>
        <v>230.63</v>
      </c>
      <c r="R354" s="502"/>
      <c r="S354" s="502"/>
      <c r="T354" s="502">
        <f>VLOOKUP($AG354,PriceList,4,FALSE)</f>
        <v>299.81900000000002</v>
      </c>
      <c r="U354" s="502"/>
      <c r="V354" s="502"/>
      <c r="W354" s="472"/>
      <c r="X354" s="473"/>
      <c r="Y354" s="474"/>
      <c r="Z354" s="502">
        <f>Q354*W354</f>
        <v>0</v>
      </c>
      <c r="AA354" s="502"/>
      <c r="AB354" s="502"/>
      <c r="AC354" s="502">
        <f>T354*W354</f>
        <v>0</v>
      </c>
      <c r="AD354" s="502"/>
      <c r="AE354" s="502"/>
      <c r="AF354" s="21"/>
      <c r="AG354" s="61" t="s">
        <v>210</v>
      </c>
      <c r="AI354" s="66" t="b">
        <f>AND(W354&gt;0,AH354="Y")</f>
        <v>0</v>
      </c>
      <c r="AJ354" s="116" t="b">
        <f>OR(ISERROR(Q354),ISERROR(T354),ISERROR(Z354),ISERROR(AC354))</f>
        <v>0</v>
      </c>
      <c r="AQ354" s="196" t="str">
        <f>B354</f>
        <v>22" Touchscreen
iiyama T225MTS - Requires Laptop</v>
      </c>
      <c r="AR354" s="193" t="str">
        <f>IF(AS354="","",MAX(AR$229:AR353)+1)</f>
        <v/>
      </c>
      <c r="AS354" s="209" t="str">
        <f>IF(W354&gt;0,AQ354,"")</f>
        <v/>
      </c>
      <c r="AT354" s="210" t="str">
        <f>IF(W354&gt;0,W354,"")</f>
        <v/>
      </c>
      <c r="AU354" s="211" t="str">
        <f>IF(W354&gt;0,Z354,"")</f>
        <v/>
      </c>
      <c r="AV354" s="211" t="str">
        <f>IF(W354&gt;0,AC354,"")</f>
        <v/>
      </c>
      <c r="AW354" s="197" t="str">
        <f>IFERROR(INDEX($AS$242:$AS$846,MATCH(ROW()-ROW($AW$226),$AR$242:$AR$846,0)),"")</f>
        <v/>
      </c>
      <c r="AX354" s="197" t="str">
        <f>IFERROR(INDEX($AT$242:$AT$846,MATCH(ROW()-ROW($AX$226),$AR$242:$AR$846,0)),"")</f>
        <v/>
      </c>
      <c r="AY354" s="197" t="str">
        <f>IFERROR(INDEX($AU$242:$AU$846,MATCH(ROW()-ROW($AY$226),$AR$242:$AR$846,0)),"")</f>
        <v/>
      </c>
      <c r="AZ354" s="197" t="str">
        <f>IFERROR(INDEX($AV$242:$AV$846,MATCH(ROW()-ROW($AZ$226),$AR$242:$AR$846,0)),"")</f>
        <v/>
      </c>
      <c r="BA354" s="197"/>
      <c r="BB354" s="197"/>
      <c r="BC354" s="267"/>
      <c r="BF354" s="267"/>
    </row>
    <row r="355" spans="1:58" ht="5.1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R355" s="193" t="str">
        <f>IF(AS355="","",MAX(AR$229:AR354)+1)</f>
        <v/>
      </c>
      <c r="AW355" s="197" t="str">
        <f>IFERROR(INDEX($AS$242:$AS$846,MATCH(ROW()-ROW($AW$226),$AR$242:$AR$846,0)),"")</f>
        <v/>
      </c>
      <c r="AX355" s="197" t="str">
        <f>IFERROR(INDEX($AT$242:$AT$846,MATCH(ROW()-ROW($AX$226),$AR$242:$AR$846,0)),"")</f>
        <v/>
      </c>
      <c r="AY355" s="197" t="str">
        <f>IFERROR(INDEX($AU$242:$AU$846,MATCH(ROW()-ROW($AY$226),$AR$242:$AR$846,0)),"")</f>
        <v/>
      </c>
      <c r="AZ355" s="197" t="str">
        <f>IFERROR(INDEX($AV$242:$AV$846,MATCH(ROW()-ROW($AZ$226),$AR$242:$AR$846,0)),"")</f>
        <v/>
      </c>
      <c r="BA355" s="197"/>
      <c r="BB355" s="197"/>
      <c r="BC355" s="267"/>
      <c r="BF355" s="267"/>
    </row>
    <row r="356" spans="1:58" ht="5.15" customHeight="1">
      <c r="A356" s="21"/>
      <c r="B356" s="21"/>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21"/>
      <c r="AF356" s="21"/>
      <c r="AR356" s="193" t="str">
        <f>IF(AS356="","",MAX(AR$229:AR355)+1)</f>
        <v/>
      </c>
      <c r="AW356" s="197" t="str">
        <f>IFERROR(INDEX($AS$242:$AS$846,MATCH(ROW()-ROW($AW$226),$AR$242:$AR$846,0)),"")</f>
        <v/>
      </c>
      <c r="AX356" s="197" t="str">
        <f>IFERROR(INDEX($AT$242:$AT$846,MATCH(ROW()-ROW($AX$226),$AR$242:$AR$846,0)),"")</f>
        <v/>
      </c>
      <c r="AY356" s="197" t="str">
        <f>IFERROR(INDEX($AU$242:$AU$846,MATCH(ROW()-ROW($AY$226),$AR$242:$AR$846,0)),"")</f>
        <v/>
      </c>
      <c r="AZ356" s="197" t="str">
        <f>IFERROR(INDEX($AV$242:$AV$846,MATCH(ROW()-ROW($AZ$226),$AR$242:$AR$846,0)),"")</f>
        <v/>
      </c>
      <c r="BA356" s="197"/>
      <c r="BB356" s="197"/>
      <c r="BC356" s="267"/>
      <c r="BF356" s="267"/>
    </row>
    <row r="357" spans="1:58" ht="5.1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R357" s="193" t="str">
        <f>IF(AS357="","",MAX(AR$229:AR356)+1)</f>
        <v/>
      </c>
      <c r="AW357" s="197" t="str">
        <f>IFERROR(INDEX($AS$242:$AS$846,MATCH(ROW()-ROW($AW$226),$AR$242:$AR$846,0)),"")</f>
        <v/>
      </c>
      <c r="AX357" s="197" t="str">
        <f>IFERROR(INDEX($AT$242:$AT$846,MATCH(ROW()-ROW($AX$226),$AR$242:$AR$846,0)),"")</f>
        <v/>
      </c>
      <c r="AY357" s="197" t="str">
        <f>IFERROR(INDEX($AU$242:$AU$846,MATCH(ROW()-ROW($AY$226),$AR$242:$AR$846,0)),"")</f>
        <v/>
      </c>
      <c r="AZ357" s="197" t="str">
        <f>IFERROR(INDEX($AV$242:$AV$846,MATCH(ROW()-ROW($AZ$226),$AR$242:$AR$846,0)),"")</f>
        <v/>
      </c>
      <c r="BA357" s="197"/>
      <c r="BB357" s="197"/>
      <c r="BC357" s="267"/>
      <c r="BF357" s="267"/>
    </row>
    <row r="358" spans="1:58" ht="20.149999999999999" customHeight="1">
      <c r="A358" s="57"/>
      <c r="B358" s="413" t="s">
        <v>211</v>
      </c>
      <c r="C358" s="438"/>
      <c r="D358" s="438"/>
      <c r="E358" s="438"/>
      <c r="F358" s="438"/>
      <c r="G358" s="438"/>
      <c r="H358" s="438"/>
      <c r="I358" s="438"/>
      <c r="J358" s="438"/>
      <c r="K358" s="438"/>
      <c r="L358" s="438"/>
      <c r="M358" s="438"/>
      <c r="N358" s="438"/>
      <c r="O358" s="438"/>
      <c r="P358" s="438"/>
      <c r="Q358" s="502">
        <f>VLOOKUP($AG358,PriceList,3,FALSE)</f>
        <v>580.5</v>
      </c>
      <c r="R358" s="502"/>
      <c r="S358" s="502"/>
      <c r="T358" s="502">
        <f>VLOOKUP($AG358,PriceList,4,FALSE)</f>
        <v>754.65</v>
      </c>
      <c r="U358" s="502"/>
      <c r="V358" s="502"/>
      <c r="W358" s="472"/>
      <c r="X358" s="473"/>
      <c r="Y358" s="474"/>
      <c r="Z358" s="502">
        <f>Q358*W358</f>
        <v>0</v>
      </c>
      <c r="AA358" s="502"/>
      <c r="AB358" s="502"/>
      <c r="AC358" s="502">
        <f>T358*W358</f>
        <v>0</v>
      </c>
      <c r="AD358" s="502"/>
      <c r="AE358" s="502"/>
      <c r="AF358" s="21"/>
      <c r="AG358" s="61" t="s">
        <v>212</v>
      </c>
      <c r="AI358" s="66" t="b">
        <f>AND(W358&gt;0,AH358="Y")</f>
        <v>0</v>
      </c>
      <c r="AJ358" s="116" t="b">
        <f>OR(ISERROR(Q358),ISERROR(T358),ISERROR(Z358),ISERROR(AC358))</f>
        <v>0</v>
      </c>
      <c r="AQ358" s="196" t="str">
        <f>B358</f>
        <v>49" Touchscreen</v>
      </c>
      <c r="AR358" s="193" t="str">
        <f>IF(AS358="","",MAX(AR$229:AR357)+1)</f>
        <v/>
      </c>
      <c r="AS358" s="209" t="str">
        <f>IF(W358&gt;0,AQ358,"")</f>
        <v/>
      </c>
      <c r="AT358" s="210" t="str">
        <f>IF(W358&gt;0,W358,"")</f>
        <v/>
      </c>
      <c r="AU358" s="211" t="str">
        <f>IF(W358&gt;0,Z358,"")</f>
        <v/>
      </c>
      <c r="AV358" s="211" t="str">
        <f>IF(W358&gt;0,AC358,"")</f>
        <v/>
      </c>
      <c r="AW358" s="197" t="str">
        <f>IFERROR(INDEX($AS$242:$AS$846,MATCH(ROW()-ROW($AW$226),$AR$242:$AR$846,0)),"")</f>
        <v/>
      </c>
      <c r="AX358" s="197" t="str">
        <f>IFERROR(INDEX($AT$242:$AT$846,MATCH(ROW()-ROW($AX$226),$AR$242:$AR$846,0)),"")</f>
        <v/>
      </c>
      <c r="AY358" s="197" t="str">
        <f>IFERROR(INDEX($AU$242:$AU$846,MATCH(ROW()-ROW($AY$226),$AR$242:$AR$846,0)),"")</f>
        <v/>
      </c>
      <c r="AZ358" s="197" t="str">
        <f>IFERROR(INDEX($AV$242:$AV$846,MATCH(ROW()-ROW($AZ$226),$AR$242:$AR$846,0)),"")</f>
        <v/>
      </c>
      <c r="BA358" s="197"/>
      <c r="BB358" s="197"/>
      <c r="BC358" s="267"/>
      <c r="BF358" s="267"/>
    </row>
    <row r="359" spans="1:58" ht="5.1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R359" s="193" t="str">
        <f>IF(AS359="","",MAX(AR$229:AR358)+1)</f>
        <v/>
      </c>
      <c r="AW359" s="197" t="str">
        <f>IFERROR(INDEX($AS$242:$AS$846,MATCH(ROW()-ROW($AW$226),$AR$242:$AR$846,0)),"")</f>
        <v/>
      </c>
      <c r="AX359" s="197" t="str">
        <f>IFERROR(INDEX($AT$242:$AT$846,MATCH(ROW()-ROW($AX$226),$AR$242:$AR$846,0)),"")</f>
        <v/>
      </c>
      <c r="AY359" s="197" t="str">
        <f>IFERROR(INDEX($AU$242:$AU$846,MATCH(ROW()-ROW($AY$226),$AR$242:$AR$846,0)),"")</f>
        <v/>
      </c>
      <c r="AZ359" s="197" t="str">
        <f>IFERROR(INDEX($AV$242:$AV$846,MATCH(ROW()-ROW($AZ$226),$AR$242:$AR$846,0)),"")</f>
        <v/>
      </c>
      <c r="BA359" s="197"/>
      <c r="BB359" s="197"/>
      <c r="BC359" s="267"/>
      <c r="BF359" s="267"/>
    </row>
    <row r="360" spans="1:58" ht="5.15" customHeight="1">
      <c r="A360" s="21"/>
      <c r="B360" s="21"/>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21"/>
      <c r="AF360" s="21"/>
      <c r="AR360" s="193" t="str">
        <f>IF(AS360="","",MAX(AR$229:AR359)+1)</f>
        <v/>
      </c>
      <c r="AW360" s="197" t="str">
        <f>IFERROR(INDEX($AS$242:$AS$846,MATCH(ROW()-ROW($AW$226),$AR$242:$AR$846,0)),"")</f>
        <v/>
      </c>
      <c r="AX360" s="197" t="str">
        <f>IFERROR(INDEX($AT$242:$AT$846,MATCH(ROW()-ROW($AX$226),$AR$242:$AR$846,0)),"")</f>
        <v/>
      </c>
      <c r="AY360" s="197" t="str">
        <f>IFERROR(INDEX($AU$242:$AU$846,MATCH(ROW()-ROW($AY$226),$AR$242:$AR$846,0)),"")</f>
        <v/>
      </c>
      <c r="AZ360" s="197" t="str">
        <f>IFERROR(INDEX($AV$242:$AV$846,MATCH(ROW()-ROW($AZ$226),$AR$242:$AR$846,0)),"")</f>
        <v/>
      </c>
      <c r="BA360" s="197"/>
      <c r="BB360" s="197"/>
      <c r="BC360" s="267"/>
      <c r="BF360" s="267"/>
    </row>
    <row r="361" spans="1:58" ht="5.1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R361" s="193" t="str">
        <f>IF(AS361="","",MAX(AR$229:AR360)+1)</f>
        <v/>
      </c>
      <c r="AW361" s="197" t="str">
        <f>IFERROR(INDEX($AS$242:$AS$846,MATCH(ROW()-ROW($AW$226),$AR$242:$AR$846,0)),"")</f>
        <v/>
      </c>
      <c r="AX361" s="197" t="str">
        <f>IFERROR(INDEX($AT$242:$AT$846,MATCH(ROW()-ROW($AX$226),$AR$242:$AR$846,0)),"")</f>
        <v/>
      </c>
      <c r="AY361" s="197" t="str">
        <f>IFERROR(INDEX($AU$242:$AU$846,MATCH(ROW()-ROW($AY$226),$AR$242:$AR$846,0)),"")</f>
        <v/>
      </c>
      <c r="AZ361" s="197" t="str">
        <f>IFERROR(INDEX($AV$242:$AV$846,MATCH(ROW()-ROW($AZ$226),$AR$242:$AR$846,0)),"")</f>
        <v/>
      </c>
      <c r="BA361" s="197"/>
      <c r="BB361" s="197"/>
      <c r="BC361" s="267"/>
      <c r="BF361" s="267"/>
    </row>
    <row r="362" spans="1:58" ht="20.149999999999999" customHeight="1">
      <c r="A362" s="57"/>
      <c r="B362" s="413" t="s">
        <v>213</v>
      </c>
      <c r="C362" s="438"/>
      <c r="D362" s="438"/>
      <c r="E362" s="438"/>
      <c r="F362" s="438"/>
      <c r="G362" s="438"/>
      <c r="H362" s="438"/>
      <c r="I362" s="438"/>
      <c r="J362" s="438"/>
      <c r="K362" s="438"/>
      <c r="L362" s="438"/>
      <c r="M362" s="438"/>
      <c r="N362" s="438"/>
      <c r="O362" s="438"/>
      <c r="P362" s="438"/>
      <c r="Q362" s="502">
        <f>VLOOKUP($AG362,PriceList,3,FALSE)</f>
        <v>972.17</v>
      </c>
      <c r="R362" s="502"/>
      <c r="S362" s="502"/>
      <c r="T362" s="502">
        <f>VLOOKUP($AG362,PriceList,4,FALSE)</f>
        <v>1263.8209999999999</v>
      </c>
      <c r="U362" s="502"/>
      <c r="V362" s="502"/>
      <c r="W362" s="472"/>
      <c r="X362" s="473"/>
      <c r="Y362" s="474"/>
      <c r="Z362" s="502">
        <f>Q362*W362</f>
        <v>0</v>
      </c>
      <c r="AA362" s="502"/>
      <c r="AB362" s="502"/>
      <c r="AC362" s="502">
        <f>T362*W362</f>
        <v>0</v>
      </c>
      <c r="AD362" s="502"/>
      <c r="AE362" s="502"/>
      <c r="AF362" s="21"/>
      <c r="AG362" s="61" t="s">
        <v>214</v>
      </c>
      <c r="AI362" s="66" t="b">
        <f>AND(W362&gt;0,AH362="Y")</f>
        <v>0</v>
      </c>
      <c r="AJ362" s="116" t="b">
        <f>OR(ISERROR(Q362),ISERROR(T362),ISERROR(Z362),ISERROR(AC362))</f>
        <v>0</v>
      </c>
      <c r="AQ362" s="196" t="str">
        <f>B362</f>
        <v>55" Touchscreen</v>
      </c>
      <c r="AR362" s="193" t="str">
        <f>IF(AS362="","",MAX(AR$229:AR361)+1)</f>
        <v/>
      </c>
      <c r="AS362" s="209" t="str">
        <f>IF(W362&gt;0,AQ362,"")</f>
        <v/>
      </c>
      <c r="AT362" s="210" t="str">
        <f>IF(W362&gt;0,W362,"")</f>
        <v/>
      </c>
      <c r="AU362" s="211" t="str">
        <f>IF(W362&gt;0,Z362,"")</f>
        <v/>
      </c>
      <c r="AV362" s="211" t="str">
        <f>IF(W362&gt;0,AC362,"")</f>
        <v/>
      </c>
      <c r="AW362" s="197" t="str">
        <f>IFERROR(INDEX($AS$242:$AS$846,MATCH(ROW()-ROW($AW$226),$AR$242:$AR$846,0)),"")</f>
        <v/>
      </c>
      <c r="AX362" s="197" t="str">
        <f>IFERROR(INDEX($AT$242:$AT$846,MATCH(ROW()-ROW($AX$226),$AR$242:$AR$846,0)),"")</f>
        <v/>
      </c>
      <c r="AY362" s="197" t="str">
        <f>IFERROR(INDEX($AU$242:$AU$846,MATCH(ROW()-ROW($AY$226),$AR$242:$AR$846,0)),"")</f>
        <v/>
      </c>
      <c r="AZ362" s="197" t="str">
        <f>IFERROR(INDEX($AV$242:$AV$846,MATCH(ROW()-ROW($AZ$226),$AR$242:$AR$846,0)),"")</f>
        <v/>
      </c>
      <c r="BA362" s="197"/>
      <c r="BB362" s="197"/>
      <c r="BC362" s="267"/>
      <c r="BF362" s="267"/>
    </row>
    <row r="363" spans="1:58" ht="5.1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R363" s="193" t="str">
        <f>IF(AS363="","",MAX(AR$229:AR362)+1)</f>
        <v/>
      </c>
      <c r="AW363" s="197" t="str">
        <f>IFERROR(INDEX($AS$242:$AS$846,MATCH(ROW()-ROW($AW$226),$AR$242:$AR$846,0)),"")</f>
        <v/>
      </c>
      <c r="AX363" s="197" t="str">
        <f>IFERROR(INDEX($AT$242:$AT$846,MATCH(ROW()-ROW($AX$226),$AR$242:$AR$846,0)),"")</f>
        <v/>
      </c>
      <c r="AY363" s="197" t="str">
        <f>IFERROR(INDEX($AU$242:$AU$846,MATCH(ROW()-ROW($AY$226),$AR$242:$AR$846,0)),"")</f>
        <v/>
      </c>
      <c r="AZ363" s="197" t="str">
        <f>IFERROR(INDEX($AV$242:$AV$846,MATCH(ROW()-ROW($AZ$226),$AR$242:$AR$846,0)),"")</f>
        <v/>
      </c>
      <c r="BA363" s="197"/>
      <c r="BB363" s="197"/>
      <c r="BC363" s="267"/>
      <c r="BF363" s="267"/>
    </row>
    <row r="364" spans="1:58" ht="5.15" customHeight="1">
      <c r="A364" s="21"/>
      <c r="B364" s="21"/>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21"/>
      <c r="AF364" s="21"/>
      <c r="AR364" s="193" t="str">
        <f>IF(AS364="","",MAX(AR$229:AR363)+1)</f>
        <v/>
      </c>
      <c r="AW364" s="197" t="str">
        <f>IFERROR(INDEX($AS$242:$AS$846,MATCH(ROW()-ROW($AW$226),$AR$242:$AR$846,0)),"")</f>
        <v/>
      </c>
      <c r="AX364" s="197" t="str">
        <f>IFERROR(INDEX($AT$242:$AT$846,MATCH(ROW()-ROW($AX$226),$AR$242:$AR$846,0)),"")</f>
        <v/>
      </c>
      <c r="AY364" s="197" t="str">
        <f>IFERROR(INDEX($AU$242:$AU$846,MATCH(ROW()-ROW($AY$226),$AR$242:$AR$846,0)),"")</f>
        <v/>
      </c>
      <c r="AZ364" s="197" t="str">
        <f>IFERROR(INDEX($AV$242:$AV$846,MATCH(ROW()-ROW($AZ$226),$AR$242:$AR$846,0)),"")</f>
        <v/>
      </c>
      <c r="BA364" s="197"/>
      <c r="BB364" s="197"/>
      <c r="BC364" s="267"/>
      <c r="BF364" s="267"/>
    </row>
    <row r="365" spans="1:58" ht="5.1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R365" s="193" t="str">
        <f>IF(AS365="","",MAX(AR$229:AR364)+1)</f>
        <v/>
      </c>
      <c r="AW365" s="197" t="str">
        <f>IFERROR(INDEX($AS$242:$AS$846,MATCH(ROW()-ROW($AW$226),$AR$242:$AR$846,0)),"")</f>
        <v/>
      </c>
      <c r="AX365" s="197" t="str">
        <f>IFERROR(INDEX($AT$242:$AT$846,MATCH(ROW()-ROW($AX$226),$AR$242:$AR$846,0)),"")</f>
        <v/>
      </c>
      <c r="AY365" s="197" t="str">
        <f>IFERROR(INDEX($AU$242:$AU$846,MATCH(ROW()-ROW($AY$226),$AR$242:$AR$846,0)),"")</f>
        <v/>
      </c>
      <c r="AZ365" s="197" t="str">
        <f>IFERROR(INDEX($AV$242:$AV$846,MATCH(ROW()-ROW($AZ$226),$AR$242:$AR$846,0)),"")</f>
        <v/>
      </c>
      <c r="BA365" s="197"/>
      <c r="BB365" s="197"/>
      <c r="BC365" s="267"/>
      <c r="BF365" s="267"/>
    </row>
    <row r="366" spans="1:58" ht="30" customHeight="1">
      <c r="A366" s="57"/>
      <c r="B366" s="413" t="s">
        <v>215</v>
      </c>
      <c r="C366" s="438"/>
      <c r="D366" s="438"/>
      <c r="E366" s="438"/>
      <c r="F366" s="438"/>
      <c r="G366" s="438"/>
      <c r="H366" s="438"/>
      <c r="I366" s="438"/>
      <c r="J366" s="438"/>
      <c r="K366" s="438"/>
      <c r="L366" s="438"/>
      <c r="M366" s="438"/>
      <c r="N366" s="438"/>
      <c r="O366" s="438"/>
      <c r="P366" s="438"/>
      <c r="Q366" s="502">
        <f>VLOOKUP($AG366,PriceList,3,FALSE)</f>
        <v>69.75</v>
      </c>
      <c r="R366" s="502"/>
      <c r="S366" s="502"/>
      <c r="T366" s="502">
        <f>VLOOKUP($AG366,PriceList,4,FALSE)</f>
        <v>90.674999999999997</v>
      </c>
      <c r="U366" s="502"/>
      <c r="V366" s="502"/>
      <c r="W366" s="472"/>
      <c r="X366" s="473"/>
      <c r="Y366" s="474"/>
      <c r="Z366" s="502">
        <f>Q366*W366</f>
        <v>0</v>
      </c>
      <c r="AA366" s="502"/>
      <c r="AB366" s="502"/>
      <c r="AC366" s="502">
        <f>T366*W366</f>
        <v>0</v>
      </c>
      <c r="AD366" s="502"/>
      <c r="AE366" s="502"/>
      <c r="AF366" s="21"/>
      <c r="AG366" s="61" t="s">
        <v>216</v>
      </c>
      <c r="AI366" s="66" t="b">
        <f>AND(W366&gt;0,AH366="Y")</f>
        <v>0</v>
      </c>
      <c r="AJ366" s="116" t="b">
        <f>OR(ISERROR(Q366),ISERROR(T366),ISERROR(Z366),ISERROR(AC366))</f>
        <v>0</v>
      </c>
      <c r="AQ366" s="196" t="str">
        <f>B366</f>
        <v>24" Display Screen
iiyama E2480HS</v>
      </c>
      <c r="AR366" s="193" t="str">
        <f>IF(AS366="","",MAX(AR$229:AR365)+1)</f>
        <v/>
      </c>
      <c r="AS366" s="209" t="str">
        <f>IF(W366&gt;0,AQ366,"")</f>
        <v/>
      </c>
      <c r="AT366" s="210" t="str">
        <f>IF(W366&gt;0,W366,"")</f>
        <v/>
      </c>
      <c r="AU366" s="211" t="str">
        <f>IF(W366&gt;0,Z366,"")</f>
        <v/>
      </c>
      <c r="AV366" s="211" t="str">
        <f>IF(W366&gt;0,AC366,"")</f>
        <v/>
      </c>
      <c r="AW366" s="197" t="str">
        <f>IFERROR(INDEX($AS$242:$AS$846,MATCH(ROW()-ROW($AW$226),$AR$242:$AR$846,0)),"")</f>
        <v/>
      </c>
      <c r="AX366" s="197" t="str">
        <f>IFERROR(INDEX($AT$242:$AT$846,MATCH(ROW()-ROW($AX$226),$AR$242:$AR$846,0)),"")</f>
        <v/>
      </c>
      <c r="AY366" s="197" t="str">
        <f>IFERROR(INDEX($AU$242:$AU$846,MATCH(ROW()-ROW($AY$226),$AR$242:$AR$846,0)),"")</f>
        <v/>
      </c>
      <c r="AZ366" s="197" t="str">
        <f>IFERROR(INDEX($AV$242:$AV$846,MATCH(ROW()-ROW($AZ$226),$AR$242:$AR$846,0)),"")</f>
        <v/>
      </c>
      <c r="BA366" s="197"/>
      <c r="BB366" s="197"/>
      <c r="BC366" s="267"/>
      <c r="BF366" s="267"/>
    </row>
    <row r="367" spans="1:58" ht="5.1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R367" s="193" t="str">
        <f>IF(AS367="","",MAX(AR$229:AR366)+1)</f>
        <v/>
      </c>
      <c r="AW367" s="197" t="str">
        <f>IFERROR(INDEX($AS$242:$AS$846,MATCH(ROW()-ROW($AW$226),$AR$242:$AR$846,0)),"")</f>
        <v/>
      </c>
      <c r="AX367" s="197" t="str">
        <f>IFERROR(INDEX($AT$242:$AT$846,MATCH(ROW()-ROW($AX$226),$AR$242:$AR$846,0)),"")</f>
        <v/>
      </c>
      <c r="AY367" s="197" t="str">
        <f>IFERROR(INDEX($AU$242:$AU$846,MATCH(ROW()-ROW($AY$226),$AR$242:$AR$846,0)),"")</f>
        <v/>
      </c>
      <c r="AZ367" s="197" t="str">
        <f>IFERROR(INDEX($AV$242:$AV$846,MATCH(ROW()-ROW($AZ$226),$AR$242:$AR$846,0)),"")</f>
        <v/>
      </c>
      <c r="BA367" s="197"/>
      <c r="BB367" s="197"/>
      <c r="BC367" s="267"/>
      <c r="BF367" s="267"/>
    </row>
    <row r="368" spans="1:58" ht="5.15" customHeight="1">
      <c r="A368" s="21"/>
      <c r="B368" s="21"/>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21"/>
      <c r="AF368" s="21"/>
      <c r="AR368" s="193" t="str">
        <f>IF(AS368="","",MAX(AR$229:AR367)+1)</f>
        <v/>
      </c>
      <c r="AW368" s="197" t="str">
        <f>IFERROR(INDEX($AS$242:$AS$846,MATCH(ROW()-ROW($AW$226),$AR$242:$AR$846,0)),"")</f>
        <v/>
      </c>
      <c r="AX368" s="197" t="str">
        <f>IFERROR(INDEX($AT$242:$AT$846,MATCH(ROW()-ROW($AX$226),$AR$242:$AR$846,0)),"")</f>
        <v/>
      </c>
      <c r="AY368" s="197" t="str">
        <f>IFERROR(INDEX($AU$242:$AU$846,MATCH(ROW()-ROW($AY$226),$AR$242:$AR$846,0)),"")</f>
        <v/>
      </c>
      <c r="AZ368" s="197" t="str">
        <f>IFERROR(INDEX($AV$242:$AV$846,MATCH(ROW()-ROW($AZ$226),$AR$242:$AR$846,0)),"")</f>
        <v/>
      </c>
      <c r="BA368" s="197"/>
      <c r="BB368" s="197"/>
      <c r="BC368" s="267"/>
      <c r="BF368" s="267"/>
    </row>
    <row r="369" spans="1:58" ht="5.1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R369" s="193" t="str">
        <f>IF(AS369="","",MAX(AR$229:AR368)+1)</f>
        <v/>
      </c>
      <c r="AW369" s="197" t="str">
        <f>IFERROR(INDEX($AS$242:$AS$846,MATCH(ROW()-ROW($AW$226),$AR$242:$AR$846,0)),"")</f>
        <v/>
      </c>
      <c r="AX369" s="197" t="str">
        <f>IFERROR(INDEX($AT$242:$AT$846,MATCH(ROW()-ROW($AX$226),$AR$242:$AR$846,0)),"")</f>
        <v/>
      </c>
      <c r="AY369" s="197" t="str">
        <f>IFERROR(INDEX($AU$242:$AU$846,MATCH(ROW()-ROW($AY$226),$AR$242:$AR$846,0)),"")</f>
        <v/>
      </c>
      <c r="AZ369" s="197" t="str">
        <f>IFERROR(INDEX($AV$242:$AV$846,MATCH(ROW()-ROW($AZ$226),$AR$242:$AR$846,0)),"")</f>
        <v/>
      </c>
      <c r="BA369" s="197"/>
      <c r="BB369" s="197"/>
      <c r="BC369" s="267"/>
      <c r="BF369" s="267"/>
    </row>
    <row r="370" spans="1:58" ht="32.15" customHeight="1">
      <c r="A370" s="57"/>
      <c r="B370" s="413" t="s">
        <v>217</v>
      </c>
      <c r="C370" s="438"/>
      <c r="D370" s="438"/>
      <c r="E370" s="438"/>
      <c r="F370" s="438"/>
      <c r="G370" s="438"/>
      <c r="H370" s="438"/>
      <c r="I370" s="438"/>
      <c r="J370" s="438"/>
      <c r="K370" s="438"/>
      <c r="L370" s="438"/>
      <c r="M370" s="438"/>
      <c r="N370" s="438"/>
      <c r="O370" s="438"/>
      <c r="P370" s="438"/>
      <c r="Q370" s="502">
        <f>VLOOKUP($AG370,PriceList,3,FALSE)</f>
        <v>219.38</v>
      </c>
      <c r="R370" s="502"/>
      <c r="S370" s="502"/>
      <c r="T370" s="502">
        <f>VLOOKUP($AG370,PriceList,4,FALSE)</f>
        <v>285.19400000000002</v>
      </c>
      <c r="U370" s="502"/>
      <c r="V370" s="502"/>
      <c r="W370" s="472"/>
      <c r="X370" s="473"/>
      <c r="Y370" s="474"/>
      <c r="Z370" s="502">
        <f>Q370*W370</f>
        <v>0</v>
      </c>
      <c r="AA370" s="502"/>
      <c r="AB370" s="502"/>
      <c r="AC370" s="502">
        <f>T370*W370</f>
        <v>0</v>
      </c>
      <c r="AD370" s="502"/>
      <c r="AE370" s="502"/>
      <c r="AF370" s="21"/>
      <c r="AG370" s="61" t="s">
        <v>218</v>
      </c>
      <c r="AI370" s="66" t="b">
        <f>AND(W370&gt;0,AH370="Y")</f>
        <v>0</v>
      </c>
      <c r="AJ370" s="116" t="b">
        <f>OR(ISERROR(Q370),ISERROR(T370),ISERROR(Z370),ISERROR(AC370))</f>
        <v>0</v>
      </c>
      <c r="AQ370" s="196" t="str">
        <f>B370</f>
        <v>32" Display Screen
Samsung ME32C</v>
      </c>
      <c r="AR370" s="193" t="str">
        <f>IF(AS370="","",MAX(AR$229:AR369)+1)</f>
        <v/>
      </c>
      <c r="AS370" s="209" t="str">
        <f>IF(W370&gt;0,AQ370,"")</f>
        <v/>
      </c>
      <c r="AT370" s="210" t="str">
        <f>IF(W370&gt;0,W370,"")</f>
        <v/>
      </c>
      <c r="AU370" s="211" t="str">
        <f>IF(W370&gt;0,Z370,"")</f>
        <v/>
      </c>
      <c r="AV370" s="211" t="str">
        <f>IF(W370&gt;0,AC370,"")</f>
        <v/>
      </c>
      <c r="AW370" s="197" t="str">
        <f>IFERROR(INDEX($AS$242:$AS$846,MATCH(ROW()-ROW($AW$226),$AR$242:$AR$846,0)),"")</f>
        <v/>
      </c>
      <c r="AX370" s="197" t="str">
        <f>IFERROR(INDEX($AT$242:$AT$846,MATCH(ROW()-ROW($AX$226),$AR$242:$AR$846,0)),"")</f>
        <v/>
      </c>
      <c r="AY370" s="197" t="str">
        <f>IFERROR(INDEX($AU$242:$AU$846,MATCH(ROW()-ROW($AY$226),$AR$242:$AR$846,0)),"")</f>
        <v/>
      </c>
      <c r="AZ370" s="197" t="str">
        <f>IFERROR(INDEX($AV$242:$AV$846,MATCH(ROW()-ROW($AZ$226),$AR$242:$AR$846,0)),"")</f>
        <v/>
      </c>
      <c r="BA370" s="197"/>
      <c r="BB370" s="197"/>
      <c r="BC370" s="267"/>
      <c r="BF370" s="267"/>
    </row>
    <row r="371" spans="1:58" ht="5.1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R371" s="193" t="str">
        <f>IF(AS371="","",MAX(AR$229:AR370)+1)</f>
        <v/>
      </c>
      <c r="AW371" s="197" t="str">
        <f>IFERROR(INDEX($AS$242:$AS$846,MATCH(ROW()-ROW($AW$226),$AR$242:$AR$846,0)),"")</f>
        <v/>
      </c>
      <c r="AX371" s="197" t="str">
        <f>IFERROR(INDEX($AT$242:$AT$846,MATCH(ROW()-ROW($AX$226),$AR$242:$AR$846,0)),"")</f>
        <v/>
      </c>
      <c r="AY371" s="197" t="str">
        <f>IFERROR(INDEX($AU$242:$AU$846,MATCH(ROW()-ROW($AY$226),$AR$242:$AR$846,0)),"")</f>
        <v/>
      </c>
      <c r="AZ371" s="197" t="str">
        <f>IFERROR(INDEX($AV$242:$AV$846,MATCH(ROW()-ROW($AZ$226),$AR$242:$AR$846,0)),"")</f>
        <v/>
      </c>
      <c r="BA371" s="197"/>
      <c r="BB371" s="197"/>
      <c r="BC371" s="267"/>
      <c r="BF371" s="267"/>
    </row>
    <row r="372" spans="1:58" ht="5.15" customHeight="1">
      <c r="A372" s="21"/>
      <c r="B372" s="21"/>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21"/>
      <c r="AF372" s="21"/>
      <c r="AR372" s="193" t="str">
        <f>IF(AS372="","",MAX(AR$229:AR371)+1)</f>
        <v/>
      </c>
      <c r="AW372" s="197" t="str">
        <f>IFERROR(INDEX($AS$242:$AS$846,MATCH(ROW()-ROW($AW$226),$AR$242:$AR$846,0)),"")</f>
        <v/>
      </c>
      <c r="AX372" s="197" t="str">
        <f>IFERROR(INDEX($AT$242:$AT$846,MATCH(ROW()-ROW($AX$226),$AR$242:$AR$846,0)),"")</f>
        <v/>
      </c>
      <c r="AY372" s="197" t="str">
        <f>IFERROR(INDEX($AU$242:$AU$846,MATCH(ROW()-ROW($AY$226),$AR$242:$AR$846,0)),"")</f>
        <v/>
      </c>
      <c r="AZ372" s="197" t="str">
        <f>IFERROR(INDEX($AV$242:$AV$846,MATCH(ROW()-ROW($AZ$226),$AR$242:$AR$846,0)),"")</f>
        <v/>
      </c>
      <c r="BA372" s="197"/>
      <c r="BB372" s="197"/>
      <c r="BC372" s="267"/>
      <c r="BF372" s="267"/>
    </row>
    <row r="373" spans="1:58" ht="5.1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R373" s="193" t="str">
        <f>IF(AS373="","",MAX(AR$229:AR372)+1)</f>
        <v/>
      </c>
      <c r="AW373" s="197" t="str">
        <f>IFERROR(INDEX($AS$242:$AS$846,MATCH(ROW()-ROW($AW$226),$AR$242:$AR$846,0)),"")</f>
        <v/>
      </c>
      <c r="AX373" s="197" t="str">
        <f>IFERROR(INDEX($AT$242:$AT$846,MATCH(ROW()-ROW($AX$226),$AR$242:$AR$846,0)),"")</f>
        <v/>
      </c>
      <c r="AY373" s="197" t="str">
        <f>IFERROR(INDEX($AU$242:$AU$846,MATCH(ROW()-ROW($AY$226),$AR$242:$AR$846,0)),"")</f>
        <v/>
      </c>
      <c r="AZ373" s="197" t="str">
        <f>IFERROR(INDEX($AV$242:$AV$846,MATCH(ROW()-ROW($AZ$226),$AR$242:$AR$846,0)),"")</f>
        <v/>
      </c>
      <c r="BA373" s="197"/>
      <c r="BB373" s="197"/>
      <c r="BC373" s="267"/>
      <c r="BF373" s="267"/>
    </row>
    <row r="374" spans="1:58" ht="30" customHeight="1">
      <c r="A374" s="57"/>
      <c r="B374" s="413" t="s">
        <v>219</v>
      </c>
      <c r="C374" s="438"/>
      <c r="D374" s="438"/>
      <c r="E374" s="438"/>
      <c r="F374" s="438"/>
      <c r="G374" s="438"/>
      <c r="H374" s="438"/>
      <c r="I374" s="438"/>
      <c r="J374" s="438"/>
      <c r="K374" s="438"/>
      <c r="L374" s="438"/>
      <c r="M374" s="438"/>
      <c r="N374" s="438"/>
      <c r="O374" s="438"/>
      <c r="P374" s="438"/>
      <c r="Q374" s="502">
        <f>VLOOKUP($AG374,PriceList,3,FALSE)</f>
        <v>219.38</v>
      </c>
      <c r="R374" s="502"/>
      <c r="S374" s="502"/>
      <c r="T374" s="502">
        <f>VLOOKUP($AG374,PriceList,4,FALSE)</f>
        <v>285.19400000000002</v>
      </c>
      <c r="U374" s="502"/>
      <c r="V374" s="502"/>
      <c r="W374" s="472"/>
      <c r="X374" s="473"/>
      <c r="Y374" s="474"/>
      <c r="Z374" s="502">
        <f>Q374*W374</f>
        <v>0</v>
      </c>
      <c r="AA374" s="502"/>
      <c r="AB374" s="502"/>
      <c r="AC374" s="502">
        <f>T374*W374</f>
        <v>0</v>
      </c>
      <c r="AD374" s="502"/>
      <c r="AE374" s="502"/>
      <c r="AF374" s="21"/>
      <c r="AG374" s="61" t="s">
        <v>220</v>
      </c>
      <c r="AI374" s="66" t="b">
        <f>AND(W374&gt;0,AH374="Y")</f>
        <v>0</v>
      </c>
      <c r="AJ374" s="116" t="b">
        <f>OR(ISERROR(Q374),ISERROR(T374),ISERROR(Z374),ISERROR(AC374))</f>
        <v>0</v>
      </c>
      <c r="AQ374" s="196" t="str">
        <f>B374</f>
        <v>32" Display Screen
LG 32SM5KD</v>
      </c>
      <c r="AR374" s="193" t="str">
        <f>IF(AS374="","",MAX(AR$229:AR373)+1)</f>
        <v/>
      </c>
      <c r="AS374" s="209" t="str">
        <f>IF(W374&gt;0,AQ374,"")</f>
        <v/>
      </c>
      <c r="AT374" s="210" t="str">
        <f>IF(W374&gt;0,W374,"")</f>
        <v/>
      </c>
      <c r="AU374" s="211" t="str">
        <f>IF(W374&gt;0,Z374,"")</f>
        <v/>
      </c>
      <c r="AV374" s="211" t="str">
        <f>IF(W374&gt;0,AC374,"")</f>
        <v/>
      </c>
      <c r="AW374" s="197" t="str">
        <f>IFERROR(INDEX($AS$242:$AS$846,MATCH(ROW()-ROW($AW$226),$AR$242:$AR$846,0)),"")</f>
        <v/>
      </c>
      <c r="AX374" s="197" t="str">
        <f>IFERROR(INDEX($AT$242:$AT$846,MATCH(ROW()-ROW($AX$226),$AR$242:$AR$846,0)),"")</f>
        <v/>
      </c>
      <c r="AY374" s="197" t="str">
        <f>IFERROR(INDEX($AU$242:$AU$846,MATCH(ROW()-ROW($AY$226),$AR$242:$AR$846,0)),"")</f>
        <v/>
      </c>
      <c r="AZ374" s="197" t="str">
        <f>IFERROR(INDEX($AV$242:$AV$846,MATCH(ROW()-ROW($AZ$226),$AR$242:$AR$846,0)),"")</f>
        <v/>
      </c>
      <c r="BA374" s="197"/>
      <c r="BB374" s="197"/>
      <c r="BC374" s="267"/>
      <c r="BF374" s="267"/>
    </row>
    <row r="375" spans="1:58" ht="5.1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R375" s="193" t="str">
        <f>IF(AS375="","",MAX(AR$229:AR374)+1)</f>
        <v/>
      </c>
      <c r="AW375" s="197" t="str">
        <f>IFERROR(INDEX($AS$242:$AS$846,MATCH(ROW()-ROW($AW$226),$AR$242:$AR$846,0)),"")</f>
        <v/>
      </c>
      <c r="AX375" s="197" t="str">
        <f>IFERROR(INDEX($AT$242:$AT$846,MATCH(ROW()-ROW($AX$226),$AR$242:$AR$846,0)),"")</f>
        <v/>
      </c>
      <c r="AY375" s="197" t="str">
        <f>IFERROR(INDEX($AU$242:$AU$846,MATCH(ROW()-ROW($AY$226),$AR$242:$AR$846,0)),"")</f>
        <v/>
      </c>
      <c r="AZ375" s="197" t="str">
        <f>IFERROR(INDEX($AV$242:$AV$846,MATCH(ROW()-ROW($AZ$226),$AR$242:$AR$846,0)),"")</f>
        <v/>
      </c>
      <c r="BA375" s="197"/>
      <c r="BB375" s="197"/>
      <c r="BC375" s="267"/>
      <c r="BF375" s="267"/>
    </row>
    <row r="376" spans="1:58" ht="5.15" customHeight="1">
      <c r="A376" s="21"/>
      <c r="B376" s="21"/>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21"/>
      <c r="AF376" s="21"/>
      <c r="AR376" s="193" t="str">
        <f>IF(AS376="","",MAX(AR$229:AR375)+1)</f>
        <v/>
      </c>
      <c r="AW376" s="197" t="str">
        <f>IFERROR(INDEX($AS$242:$AS$846,MATCH(ROW()-ROW($AW$226),$AR$242:$AR$846,0)),"")</f>
        <v/>
      </c>
      <c r="AX376" s="197" t="str">
        <f>IFERROR(INDEX($AT$242:$AT$846,MATCH(ROW()-ROW($AX$226),$AR$242:$AR$846,0)),"")</f>
        <v/>
      </c>
      <c r="AY376" s="197" t="str">
        <f>IFERROR(INDEX($AU$242:$AU$846,MATCH(ROW()-ROW($AY$226),$AR$242:$AR$846,0)),"")</f>
        <v/>
      </c>
      <c r="AZ376" s="197" t="str">
        <f>IFERROR(INDEX($AV$242:$AV$846,MATCH(ROW()-ROW($AZ$226),$AR$242:$AR$846,0)),"")</f>
        <v/>
      </c>
      <c r="BA376" s="197"/>
      <c r="BB376" s="197"/>
      <c r="BC376" s="267"/>
      <c r="BF376" s="267"/>
    </row>
    <row r="377" spans="1:58" ht="5.1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R377" s="193" t="str">
        <f>IF(AS377="","",MAX(AR$229:AR376)+1)</f>
        <v/>
      </c>
      <c r="AW377" s="197" t="str">
        <f>IFERROR(INDEX($AS$242:$AS$846,MATCH(ROW()-ROW($AW$226),$AR$242:$AR$846,0)),"")</f>
        <v/>
      </c>
      <c r="AX377" s="197" t="str">
        <f>IFERROR(INDEX($AT$242:$AT$846,MATCH(ROW()-ROW($AX$226),$AR$242:$AR$846,0)),"")</f>
        <v/>
      </c>
      <c r="AY377" s="197" t="str">
        <f>IFERROR(INDEX($AU$242:$AU$846,MATCH(ROW()-ROW($AY$226),$AR$242:$AR$846,0)),"")</f>
        <v/>
      </c>
      <c r="AZ377" s="197" t="str">
        <f>IFERROR(INDEX($AV$242:$AV$846,MATCH(ROW()-ROW($AZ$226),$AR$242:$AR$846,0)),"")</f>
        <v/>
      </c>
      <c r="BA377" s="197"/>
      <c r="BB377" s="197"/>
      <c r="BC377" s="267"/>
      <c r="BF377" s="267"/>
    </row>
    <row r="378" spans="1:58" ht="30" customHeight="1">
      <c r="A378" s="57"/>
      <c r="B378" s="413" t="s">
        <v>221</v>
      </c>
      <c r="C378" s="438"/>
      <c r="D378" s="438"/>
      <c r="E378" s="438"/>
      <c r="F378" s="438"/>
      <c r="G378" s="438"/>
      <c r="H378" s="438"/>
      <c r="I378" s="438"/>
      <c r="J378" s="438"/>
      <c r="K378" s="438"/>
      <c r="L378" s="438"/>
      <c r="M378" s="438"/>
      <c r="N378" s="438"/>
      <c r="O378" s="438"/>
      <c r="P378" s="438"/>
      <c r="Q378" s="502">
        <f>VLOOKUP($AG378,PriceList,3,FALSE)</f>
        <v>306</v>
      </c>
      <c r="R378" s="502"/>
      <c r="S378" s="502"/>
      <c r="T378" s="502">
        <f>VLOOKUP($AG378,PriceList,4,FALSE)</f>
        <v>397.8</v>
      </c>
      <c r="U378" s="502"/>
      <c r="V378" s="502"/>
      <c r="W378" s="472"/>
      <c r="X378" s="473"/>
      <c r="Y378" s="474"/>
      <c r="Z378" s="502">
        <f>Q378*W378</f>
        <v>0</v>
      </c>
      <c r="AA378" s="502"/>
      <c r="AB378" s="502"/>
      <c r="AC378" s="502">
        <f>T378*W378</f>
        <v>0</v>
      </c>
      <c r="AD378" s="502"/>
      <c r="AE378" s="502"/>
      <c r="AF378" s="21"/>
      <c r="AG378" s="61" t="s">
        <v>222</v>
      </c>
      <c r="AI378" s="66" t="b">
        <f>AND(W378&gt;0,AH378="Y")</f>
        <v>0</v>
      </c>
      <c r="AJ378" s="116" t="b">
        <f>OR(ISERROR(Q378),ISERROR(T378),ISERROR(Z378),ISERROR(AC378))</f>
        <v>0</v>
      </c>
      <c r="AQ378" s="196" t="str">
        <f>B378</f>
        <v>43" Display Screen
LG 43SM5KD</v>
      </c>
      <c r="AR378" s="193" t="str">
        <f>IF(AS378="","",MAX(AR$229:AR377)+1)</f>
        <v/>
      </c>
      <c r="AS378" s="209" t="str">
        <f>IF(W378&gt;0,AQ378,"")</f>
        <v/>
      </c>
      <c r="AT378" s="210" t="str">
        <f>IF(W378&gt;0,W378,"")</f>
        <v/>
      </c>
      <c r="AU378" s="211" t="str">
        <f>IF(W378&gt;0,Z378,"")</f>
        <v/>
      </c>
      <c r="AV378" s="211" t="str">
        <f>IF(W378&gt;0,AC378,"")</f>
        <v/>
      </c>
      <c r="AW378" s="197" t="str">
        <f>IFERROR(INDEX($AS$242:$AS$846,MATCH(ROW()-ROW($AW$226),$AR$242:$AR$846,0)),"")</f>
        <v/>
      </c>
      <c r="AX378" s="197" t="str">
        <f>IFERROR(INDEX($AT$242:$AT$846,MATCH(ROW()-ROW($AX$226),$AR$242:$AR$846,0)),"")</f>
        <v/>
      </c>
      <c r="AY378" s="197" t="str">
        <f>IFERROR(INDEX($AU$242:$AU$846,MATCH(ROW()-ROW($AY$226),$AR$242:$AR$846,0)),"")</f>
        <v/>
      </c>
      <c r="AZ378" s="197" t="str">
        <f>IFERROR(INDEX($AV$242:$AV$846,MATCH(ROW()-ROW($AZ$226),$AR$242:$AR$846,0)),"")</f>
        <v/>
      </c>
      <c r="BA378" s="197"/>
      <c r="BB378" s="197"/>
      <c r="BC378" s="267"/>
      <c r="BF378" s="267"/>
    </row>
    <row r="379" spans="1:58" ht="5.1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R379" s="193" t="str">
        <f>IF(AS379="","",MAX(AR$229:AR378)+1)</f>
        <v/>
      </c>
      <c r="AW379" s="197" t="str">
        <f>IFERROR(INDEX($AS$242:$AS$846,MATCH(ROW()-ROW($AW$226),$AR$242:$AR$846,0)),"")</f>
        <v/>
      </c>
      <c r="AX379" s="197" t="str">
        <f>IFERROR(INDEX($AT$242:$AT$846,MATCH(ROW()-ROW($AX$226),$AR$242:$AR$846,0)),"")</f>
        <v/>
      </c>
      <c r="AY379" s="197" t="str">
        <f>IFERROR(INDEX($AU$242:$AU$846,MATCH(ROW()-ROW($AY$226),$AR$242:$AR$846,0)),"")</f>
        <v/>
      </c>
      <c r="AZ379" s="197" t="str">
        <f>IFERROR(INDEX($AV$242:$AV$846,MATCH(ROW()-ROW($AZ$226),$AR$242:$AR$846,0)),"")</f>
        <v/>
      </c>
      <c r="BA379" s="197"/>
      <c r="BB379" s="197"/>
      <c r="BC379" s="267"/>
      <c r="BF379" s="267"/>
    </row>
    <row r="380" spans="1:58" ht="5.15" customHeight="1">
      <c r="A380" s="21"/>
      <c r="B380" s="21"/>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21"/>
      <c r="AF380" s="21"/>
      <c r="AR380" s="193" t="str">
        <f>IF(AS380="","",MAX(AR$229:AR379)+1)</f>
        <v/>
      </c>
      <c r="AW380" s="197" t="str">
        <f>IFERROR(INDEX($AS$242:$AS$846,MATCH(ROW()-ROW($AW$226),$AR$242:$AR$846,0)),"")</f>
        <v/>
      </c>
      <c r="AX380" s="197" t="str">
        <f>IFERROR(INDEX($AT$242:$AT$846,MATCH(ROW()-ROW($AX$226),$AR$242:$AR$846,0)),"")</f>
        <v/>
      </c>
      <c r="AY380" s="197" t="str">
        <f>IFERROR(INDEX($AU$242:$AU$846,MATCH(ROW()-ROW($AY$226),$AR$242:$AR$846,0)),"")</f>
        <v/>
      </c>
      <c r="AZ380" s="197" t="str">
        <f>IFERROR(INDEX($AV$242:$AV$846,MATCH(ROW()-ROW($AZ$226),$AR$242:$AR$846,0)),"")</f>
        <v/>
      </c>
      <c r="BA380" s="197"/>
      <c r="BB380" s="197"/>
      <c r="BC380" s="267"/>
      <c r="BF380" s="267"/>
    </row>
    <row r="381" spans="1:58" ht="5.1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R381" s="193" t="str">
        <f>IF(AS381="","",MAX(AR$229:AR380)+1)</f>
        <v/>
      </c>
      <c r="AW381" s="197" t="str">
        <f>IFERROR(INDEX($AS$242:$AS$846,MATCH(ROW()-ROW($AW$226),$AR$242:$AR$846,0)),"")</f>
        <v/>
      </c>
      <c r="AX381" s="197" t="str">
        <f>IFERROR(INDEX($AT$242:$AT$846,MATCH(ROW()-ROW($AX$226),$AR$242:$AR$846,0)),"")</f>
        <v/>
      </c>
      <c r="AY381" s="197" t="str">
        <f>IFERROR(INDEX($AU$242:$AU$846,MATCH(ROW()-ROW($AY$226),$AR$242:$AR$846,0)),"")</f>
        <v/>
      </c>
      <c r="AZ381" s="197" t="str">
        <f>IFERROR(INDEX($AV$242:$AV$846,MATCH(ROW()-ROW($AZ$226),$AR$242:$AR$846,0)),"")</f>
        <v/>
      </c>
      <c r="BA381" s="197"/>
      <c r="BB381" s="197"/>
      <c r="BC381" s="267"/>
      <c r="BF381" s="267"/>
    </row>
    <row r="382" spans="1:58" ht="30" customHeight="1">
      <c r="A382" s="57"/>
      <c r="B382" s="413" t="s">
        <v>223</v>
      </c>
      <c r="C382" s="438"/>
      <c r="D382" s="438"/>
      <c r="E382" s="438"/>
      <c r="F382" s="438"/>
      <c r="G382" s="438"/>
      <c r="H382" s="438"/>
      <c r="I382" s="438"/>
      <c r="J382" s="438"/>
      <c r="K382" s="438"/>
      <c r="L382" s="438"/>
      <c r="M382" s="438"/>
      <c r="N382" s="438"/>
      <c r="O382" s="438"/>
      <c r="P382" s="438"/>
      <c r="Q382" s="502">
        <f>VLOOKUP($AG382,PriceList,3,FALSE)</f>
        <v>382.5</v>
      </c>
      <c r="R382" s="502"/>
      <c r="S382" s="502"/>
      <c r="T382" s="502">
        <f>VLOOKUP($AG382,PriceList,4,FALSE)</f>
        <v>497.25</v>
      </c>
      <c r="U382" s="502"/>
      <c r="V382" s="502"/>
      <c r="W382" s="472"/>
      <c r="X382" s="473"/>
      <c r="Y382" s="474"/>
      <c r="Z382" s="502">
        <f>Q382*W382</f>
        <v>0</v>
      </c>
      <c r="AA382" s="502"/>
      <c r="AB382" s="502"/>
      <c r="AC382" s="502">
        <f>T382*W382</f>
        <v>0</v>
      </c>
      <c r="AD382" s="502"/>
      <c r="AE382" s="502"/>
      <c r="AF382" s="21"/>
      <c r="AG382" s="61" t="s">
        <v>224</v>
      </c>
      <c r="AI382" s="66" t="b">
        <f>AND(W382&gt;0,AH382="Y")</f>
        <v>0</v>
      </c>
      <c r="AJ382" s="116" t="b">
        <f>OR(ISERROR(Q382),ISERROR(T382),ISERROR(Z382),ISERROR(AC382))</f>
        <v>0</v>
      </c>
      <c r="AQ382" s="196" t="str">
        <f>B382</f>
        <v>55" Display Screen
LG 55SM5KC/SM5KE</v>
      </c>
      <c r="AR382" s="193" t="str">
        <f>IF(AS382="","",MAX(AR$229:AR381)+1)</f>
        <v/>
      </c>
      <c r="AS382" s="209" t="str">
        <f>IF(W382&gt;0,AQ382,"")</f>
        <v/>
      </c>
      <c r="AT382" s="210" t="str">
        <f>IF(W382&gt;0,W382,"")</f>
        <v/>
      </c>
      <c r="AU382" s="211" t="str">
        <f>IF(W382&gt;0,Z382,"")</f>
        <v/>
      </c>
      <c r="AV382" s="211" t="str">
        <f>IF(W382&gt;0,AC382,"")</f>
        <v/>
      </c>
      <c r="AW382" s="197" t="str">
        <f>IFERROR(INDEX($AS$242:$AS$846,MATCH(ROW()-ROW($AW$226),$AR$242:$AR$846,0)),"")</f>
        <v/>
      </c>
      <c r="AX382" s="197" t="str">
        <f>IFERROR(INDEX($AT$242:$AT$846,MATCH(ROW()-ROW($AX$226),$AR$242:$AR$846,0)),"")</f>
        <v/>
      </c>
      <c r="AY382" s="197" t="str">
        <f>IFERROR(INDEX($AU$242:$AU$846,MATCH(ROW()-ROW($AY$226),$AR$242:$AR$846,0)),"")</f>
        <v/>
      </c>
      <c r="AZ382" s="197" t="str">
        <f>IFERROR(INDEX($AV$242:$AV$846,MATCH(ROW()-ROW($AZ$226),$AR$242:$AR$846,0)),"")</f>
        <v/>
      </c>
      <c r="BA382" s="197"/>
      <c r="BB382" s="197"/>
      <c r="BC382" s="267"/>
      <c r="BF382" s="267"/>
    </row>
    <row r="383" spans="1:58" ht="5.1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R383" s="193" t="str">
        <f>IF(AS383="","",MAX(AR$229:AR382)+1)</f>
        <v/>
      </c>
      <c r="AW383" s="197" t="str">
        <f>IFERROR(INDEX($AS$242:$AS$846,MATCH(ROW()-ROW($AW$226),$AR$242:$AR$846,0)),"")</f>
        <v/>
      </c>
      <c r="AX383" s="197" t="str">
        <f>IFERROR(INDEX($AT$242:$AT$846,MATCH(ROW()-ROW($AX$226),$AR$242:$AR$846,0)),"")</f>
        <v/>
      </c>
      <c r="AY383" s="197" t="str">
        <f>IFERROR(INDEX($AU$242:$AU$846,MATCH(ROW()-ROW($AY$226),$AR$242:$AR$846,0)),"")</f>
        <v/>
      </c>
      <c r="AZ383" s="197" t="str">
        <f>IFERROR(INDEX($AV$242:$AV$846,MATCH(ROW()-ROW($AZ$226),$AR$242:$AR$846,0)),"")</f>
        <v/>
      </c>
      <c r="BA383" s="197"/>
      <c r="BB383" s="197"/>
      <c r="BC383" s="267"/>
      <c r="BF383" s="267"/>
    </row>
    <row r="384" spans="1:58" ht="5.15" customHeight="1">
      <c r="A384" s="21"/>
      <c r="B384" s="21"/>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21"/>
      <c r="AF384" s="21"/>
      <c r="AR384" s="193" t="str">
        <f>IF(AS384="","",MAX(AR$229:AR383)+1)</f>
        <v/>
      </c>
      <c r="AW384" s="197" t="str">
        <f>IFERROR(INDEX($AS$242:$AS$846,MATCH(ROW()-ROW($AW$226),$AR$242:$AR$846,0)),"")</f>
        <v/>
      </c>
      <c r="AX384" s="197" t="str">
        <f>IFERROR(INDEX($AT$242:$AT$846,MATCH(ROW()-ROW($AX$226),$AR$242:$AR$846,0)),"")</f>
        <v/>
      </c>
      <c r="AY384" s="197" t="str">
        <f>IFERROR(INDEX($AU$242:$AU$846,MATCH(ROW()-ROW($AY$226),$AR$242:$AR$846,0)),"")</f>
        <v/>
      </c>
      <c r="AZ384" s="197" t="str">
        <f>IFERROR(INDEX($AV$242:$AV$846,MATCH(ROW()-ROW($AZ$226),$AR$242:$AR$846,0)),"")</f>
        <v/>
      </c>
      <c r="BA384" s="197"/>
      <c r="BB384" s="197"/>
      <c r="BC384" s="267"/>
      <c r="BF384" s="267"/>
    </row>
    <row r="385" spans="1:58" ht="5.1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R385" s="193" t="str">
        <f>IF(AS385="","",MAX(AR$229:AR384)+1)</f>
        <v/>
      </c>
      <c r="AW385" s="197" t="str">
        <f>IFERROR(INDEX($AS$242:$AS$846,MATCH(ROW()-ROW($AW$226),$AR$242:$AR$846,0)),"")</f>
        <v/>
      </c>
      <c r="AX385" s="197" t="str">
        <f>IFERROR(INDEX($AT$242:$AT$846,MATCH(ROW()-ROW($AX$226),$AR$242:$AR$846,0)),"")</f>
        <v/>
      </c>
      <c r="AY385" s="197" t="str">
        <f>IFERROR(INDEX($AU$242:$AU$846,MATCH(ROW()-ROW($AY$226),$AR$242:$AR$846,0)),"")</f>
        <v/>
      </c>
      <c r="AZ385" s="197" t="str">
        <f>IFERROR(INDEX($AV$242:$AV$846,MATCH(ROW()-ROW($AZ$226),$AR$242:$AR$846,0)),"")</f>
        <v/>
      </c>
      <c r="BA385" s="197"/>
      <c r="BB385" s="197"/>
      <c r="BC385" s="267"/>
      <c r="BF385" s="267"/>
    </row>
    <row r="386" spans="1:58" ht="30" customHeight="1">
      <c r="A386" s="57"/>
      <c r="B386" s="413" t="s">
        <v>225</v>
      </c>
      <c r="C386" s="438"/>
      <c r="D386" s="438"/>
      <c r="E386" s="438"/>
      <c r="F386" s="438"/>
      <c r="G386" s="438"/>
      <c r="H386" s="438"/>
      <c r="I386" s="438"/>
      <c r="J386" s="438"/>
      <c r="K386" s="438"/>
      <c r="L386" s="438"/>
      <c r="M386" s="438"/>
      <c r="N386" s="438"/>
      <c r="O386" s="438"/>
      <c r="P386" s="438"/>
      <c r="Q386" s="502">
        <f>VLOOKUP($AG386,PriceList,3,FALSE)</f>
        <v>448.88</v>
      </c>
      <c r="R386" s="502"/>
      <c r="S386" s="502"/>
      <c r="T386" s="502">
        <f>VLOOKUP($AG386,PriceList,4,FALSE)</f>
        <v>583.54399999999998</v>
      </c>
      <c r="U386" s="502"/>
      <c r="V386" s="502"/>
      <c r="W386" s="472"/>
      <c r="X386" s="473"/>
      <c r="Y386" s="474"/>
      <c r="Z386" s="502">
        <f>Q386*W386</f>
        <v>0</v>
      </c>
      <c r="AA386" s="502"/>
      <c r="AB386" s="502"/>
      <c r="AC386" s="502">
        <f>T386*W386</f>
        <v>0</v>
      </c>
      <c r="AD386" s="502"/>
      <c r="AE386" s="502"/>
      <c r="AF386" s="21"/>
      <c r="AG386" s="61" t="s">
        <v>226</v>
      </c>
      <c r="AI386" s="66" t="b">
        <f>AND(W386&gt;0,AH386="Y")</f>
        <v>0</v>
      </c>
      <c r="AJ386" s="116" t="b">
        <f>OR(ISERROR(Q386),ISERROR(T386),ISERROR(Z386),ISERROR(AC386))</f>
        <v>0</v>
      </c>
      <c r="AQ386" s="196" t="str">
        <f>B386</f>
        <v>65" Display Screen
LG 65UH5C</v>
      </c>
      <c r="AR386" s="193" t="str">
        <f>IF(AS386="","",MAX(AR$229:AR385)+1)</f>
        <v/>
      </c>
      <c r="AS386" s="209" t="str">
        <f>IF(W386&gt;0,AQ386,"")</f>
        <v/>
      </c>
      <c r="AT386" s="210" t="str">
        <f>IF(W386&gt;0,W386,"")</f>
        <v/>
      </c>
      <c r="AU386" s="211" t="str">
        <f>IF(W386&gt;0,Z386,"")</f>
        <v/>
      </c>
      <c r="AV386" s="211" t="str">
        <f>IF(W386&gt;0,AC386,"")</f>
        <v/>
      </c>
      <c r="AW386" s="197" t="str">
        <f>IFERROR(INDEX($AS$242:$AS$846,MATCH(ROW()-ROW($AW$226),$AR$242:$AR$846,0)),"")</f>
        <v/>
      </c>
      <c r="AX386" s="197" t="str">
        <f>IFERROR(INDEX($AT$242:$AT$846,MATCH(ROW()-ROW($AX$226),$AR$242:$AR$846,0)),"")</f>
        <v/>
      </c>
      <c r="AY386" s="197" t="str">
        <f>IFERROR(INDEX($AU$242:$AU$846,MATCH(ROW()-ROW($AY$226),$AR$242:$AR$846,0)),"")</f>
        <v/>
      </c>
      <c r="AZ386" s="197" t="str">
        <f>IFERROR(INDEX($AV$242:$AV$846,MATCH(ROW()-ROW($AZ$226),$AR$242:$AR$846,0)),"")</f>
        <v/>
      </c>
      <c r="BA386" s="197"/>
      <c r="BB386" s="197"/>
      <c r="BC386" s="267"/>
      <c r="BF386" s="267"/>
    </row>
    <row r="387" spans="1:58" ht="5.1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R387" s="193" t="str">
        <f>IF(AS387="","",MAX(AR$229:AR386)+1)</f>
        <v/>
      </c>
      <c r="AW387" s="197" t="str">
        <f>IFERROR(INDEX($AS$242:$AS$846,MATCH(ROW()-ROW($AW$226),$AR$242:$AR$846,0)),"")</f>
        <v/>
      </c>
      <c r="AX387" s="197" t="str">
        <f>IFERROR(INDEX($AT$242:$AT$846,MATCH(ROW()-ROW($AX$226),$AR$242:$AR$846,0)),"")</f>
        <v/>
      </c>
      <c r="AY387" s="197" t="str">
        <f>IFERROR(INDEX($AU$242:$AU$846,MATCH(ROW()-ROW($AY$226),$AR$242:$AR$846,0)),"")</f>
        <v/>
      </c>
      <c r="AZ387" s="197" t="str">
        <f>IFERROR(INDEX($AV$242:$AV$846,MATCH(ROW()-ROW($AZ$226),$AR$242:$AR$846,0)),"")</f>
        <v/>
      </c>
      <c r="BA387" s="197"/>
      <c r="BB387" s="197"/>
      <c r="BC387" s="267"/>
      <c r="BF387" s="267"/>
    </row>
    <row r="388" spans="1:58" ht="5.15" customHeight="1">
      <c r="A388" s="21"/>
      <c r="B388" s="21"/>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21"/>
      <c r="AF388" s="21"/>
      <c r="AR388" s="193" t="str">
        <f>IF(AS388="","",MAX(AR$229:AR387)+1)</f>
        <v/>
      </c>
      <c r="AW388" s="197" t="str">
        <f>IFERROR(INDEX($AS$242:$AS$846,MATCH(ROW()-ROW($AW$226),$AR$242:$AR$846,0)),"")</f>
        <v/>
      </c>
      <c r="AX388" s="197" t="str">
        <f>IFERROR(INDEX($AT$242:$AT$846,MATCH(ROW()-ROW($AX$226),$AR$242:$AR$846,0)),"")</f>
        <v/>
      </c>
      <c r="AY388" s="197" t="str">
        <f>IFERROR(INDEX($AU$242:$AU$846,MATCH(ROW()-ROW($AY$226),$AR$242:$AR$846,0)),"")</f>
        <v/>
      </c>
      <c r="AZ388" s="197" t="str">
        <f>IFERROR(INDEX($AV$242:$AV$846,MATCH(ROW()-ROW($AZ$226),$AR$242:$AR$846,0)),"")</f>
        <v/>
      </c>
      <c r="BA388" s="197"/>
      <c r="BB388" s="197"/>
      <c r="BC388" s="267"/>
      <c r="BF388" s="267"/>
    </row>
    <row r="389" spans="1:58" ht="5.1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R389" s="193" t="str">
        <f>IF(AS389="","",MAX(AR$229:AR388)+1)</f>
        <v/>
      </c>
      <c r="AW389" s="197" t="str">
        <f>IFERROR(INDEX($AS$242:$AS$846,MATCH(ROW()-ROW($AW$226),$AR$242:$AR$846,0)),"")</f>
        <v/>
      </c>
      <c r="AX389" s="197" t="str">
        <f>IFERROR(INDEX($AT$242:$AT$846,MATCH(ROW()-ROW($AX$226),$AR$242:$AR$846,0)),"")</f>
        <v/>
      </c>
      <c r="AY389" s="197" t="str">
        <f>IFERROR(INDEX($AU$242:$AU$846,MATCH(ROW()-ROW($AY$226),$AR$242:$AR$846,0)),"")</f>
        <v/>
      </c>
      <c r="AZ389" s="197" t="str">
        <f>IFERROR(INDEX($AV$242:$AV$846,MATCH(ROW()-ROW($AZ$226),$AR$242:$AR$846,0)),"")</f>
        <v/>
      </c>
      <c r="BA389" s="197"/>
      <c r="BB389" s="197"/>
      <c r="BC389" s="267"/>
      <c r="BF389" s="267"/>
    </row>
    <row r="390" spans="1:58" ht="30" customHeight="1">
      <c r="A390" s="57"/>
      <c r="B390" s="413" t="s">
        <v>227</v>
      </c>
      <c r="C390" s="438"/>
      <c r="D390" s="438"/>
      <c r="E390" s="438"/>
      <c r="F390" s="438"/>
      <c r="G390" s="438"/>
      <c r="H390" s="438"/>
      <c r="I390" s="438"/>
      <c r="J390" s="438"/>
      <c r="K390" s="438"/>
      <c r="L390" s="438"/>
      <c r="M390" s="438"/>
      <c r="N390" s="438"/>
      <c r="O390" s="438"/>
      <c r="P390" s="438"/>
      <c r="Q390" s="502">
        <f>VLOOKUP($AG390,PriceList,3,FALSE)</f>
        <v>1192.5</v>
      </c>
      <c r="R390" s="502"/>
      <c r="S390" s="502"/>
      <c r="T390" s="502">
        <f>VLOOKUP($AG390,PriceList,4,FALSE)</f>
        <v>1550.25</v>
      </c>
      <c r="U390" s="502"/>
      <c r="V390" s="502"/>
      <c r="W390" s="472"/>
      <c r="X390" s="473"/>
      <c r="Y390" s="474"/>
      <c r="Z390" s="502">
        <f>Q390*W390</f>
        <v>0</v>
      </c>
      <c r="AA390" s="502"/>
      <c r="AB390" s="502"/>
      <c r="AC390" s="502">
        <f>T390*W390</f>
        <v>0</v>
      </c>
      <c r="AD390" s="502"/>
      <c r="AE390" s="502"/>
      <c r="AF390" s="21"/>
      <c r="AG390" s="61" t="s">
        <v>228</v>
      </c>
      <c r="AI390" s="66" t="b">
        <f>AND(W390&gt;0,AH390="Y")</f>
        <v>0</v>
      </c>
      <c r="AJ390" s="116" t="b">
        <f>OR(ISERROR(Q390),ISERROR(T390),ISERROR(Z390),ISERROR(AC390))</f>
        <v>0</v>
      </c>
      <c r="AQ390" s="196" t="str">
        <f>B390</f>
        <v>75" Display Screen
LG 75UM3C/UH5E</v>
      </c>
      <c r="AR390" s="193" t="str">
        <f>IF(AS390="","",MAX(AR$229:AR389)+1)</f>
        <v/>
      </c>
      <c r="AS390" s="209" t="str">
        <f>IF(W390&gt;0,AQ390,"")</f>
        <v/>
      </c>
      <c r="AT390" s="210" t="str">
        <f>IF(W390&gt;0,W390,"")</f>
        <v/>
      </c>
      <c r="AU390" s="211" t="str">
        <f>IF(W390&gt;0,Z390,"")</f>
        <v/>
      </c>
      <c r="AV390" s="211" t="str">
        <f>IF(W390&gt;0,AC390,"")</f>
        <v/>
      </c>
      <c r="AW390" s="197" t="str">
        <f>IFERROR(INDEX($AS$242:$AS$846,MATCH(ROW()-ROW($AW$226),$AR$242:$AR$846,0)),"")</f>
        <v/>
      </c>
      <c r="AX390" s="197" t="str">
        <f>IFERROR(INDEX($AT$242:$AT$846,MATCH(ROW()-ROW($AX$226),$AR$242:$AR$846,0)),"")</f>
        <v/>
      </c>
      <c r="AY390" s="197" t="str">
        <f>IFERROR(INDEX($AU$242:$AU$846,MATCH(ROW()-ROW($AY$226),$AR$242:$AR$846,0)),"")</f>
        <v/>
      </c>
      <c r="AZ390" s="197" t="str">
        <f>IFERROR(INDEX($AV$242:$AV$846,MATCH(ROW()-ROW($AZ$226),$AR$242:$AR$846,0)),"")</f>
        <v/>
      </c>
      <c r="BA390" s="197"/>
      <c r="BB390" s="197"/>
      <c r="BC390" s="267"/>
      <c r="BF390" s="267"/>
    </row>
    <row r="391" spans="1:58" ht="5.1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R391" s="193" t="str">
        <f>IF(AS391="","",MAX(AR$229:AR390)+1)</f>
        <v/>
      </c>
      <c r="AW391" s="197" t="str">
        <f>IFERROR(INDEX($AS$242:$AS$846,MATCH(ROW()-ROW($AW$226),$AR$242:$AR$846,0)),"")</f>
        <v/>
      </c>
      <c r="AX391" s="197" t="str">
        <f>IFERROR(INDEX($AT$242:$AT$846,MATCH(ROW()-ROW($AX$226),$AR$242:$AR$846,0)),"")</f>
        <v/>
      </c>
      <c r="AY391" s="197" t="str">
        <f>IFERROR(INDEX($AU$242:$AU$846,MATCH(ROW()-ROW($AY$226),$AR$242:$AR$846,0)),"")</f>
        <v/>
      </c>
      <c r="AZ391" s="197" t="str">
        <f>IFERROR(INDEX($AV$242:$AV$846,MATCH(ROW()-ROW($AZ$226),$AR$242:$AR$846,0)),"")</f>
        <v/>
      </c>
      <c r="BA391" s="197"/>
      <c r="BB391" s="197"/>
      <c r="BC391" s="267"/>
      <c r="BF391" s="267"/>
    </row>
    <row r="392" spans="1:58" ht="5.15" customHeight="1">
      <c r="A392" s="21"/>
      <c r="B392" s="21"/>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21"/>
      <c r="AF392" s="21"/>
      <c r="AR392" s="193" t="str">
        <f>IF(AS392="","",MAX(AR$229:AR391)+1)</f>
        <v/>
      </c>
      <c r="AW392" s="197" t="str">
        <f>IFERROR(INDEX($AS$242:$AS$846,MATCH(ROW()-ROW($AW$226),$AR$242:$AR$846,0)),"")</f>
        <v/>
      </c>
      <c r="AX392" s="197" t="str">
        <f>IFERROR(INDEX($AT$242:$AT$846,MATCH(ROW()-ROW($AX$226),$AR$242:$AR$846,0)),"")</f>
        <v/>
      </c>
      <c r="AY392" s="197" t="str">
        <f>IFERROR(INDEX($AU$242:$AU$846,MATCH(ROW()-ROW($AY$226),$AR$242:$AR$846,0)),"")</f>
        <v/>
      </c>
      <c r="AZ392" s="197" t="str">
        <f>IFERROR(INDEX($AV$242:$AV$846,MATCH(ROW()-ROW($AZ$226),$AR$242:$AR$846,0)),"")</f>
        <v/>
      </c>
      <c r="BA392" s="197"/>
      <c r="BB392" s="197"/>
      <c r="BC392" s="267"/>
      <c r="BF392" s="267"/>
    </row>
    <row r="393" spans="1:58" ht="5.1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R393" s="193" t="str">
        <f>IF(AS393="","",MAX(AR$229:AR392)+1)</f>
        <v/>
      </c>
      <c r="AW393" s="197" t="str">
        <f>IFERROR(INDEX($AS$242:$AS$846,MATCH(ROW()-ROW($AW$226),$AR$242:$AR$846,0)),"")</f>
        <v/>
      </c>
      <c r="AX393" s="197" t="str">
        <f>IFERROR(INDEX($AT$242:$AT$846,MATCH(ROW()-ROW($AX$226),$AR$242:$AR$846,0)),"")</f>
        <v/>
      </c>
      <c r="AY393" s="197" t="str">
        <f>IFERROR(INDEX($AU$242:$AU$846,MATCH(ROW()-ROW($AY$226),$AR$242:$AR$846,0)),"")</f>
        <v/>
      </c>
      <c r="AZ393" s="197" t="str">
        <f>IFERROR(INDEX($AV$242:$AV$846,MATCH(ROW()-ROW($AZ$226),$AR$242:$AR$846,0)),"")</f>
        <v/>
      </c>
      <c r="BA393" s="197"/>
      <c r="BB393" s="197"/>
      <c r="BC393" s="267"/>
      <c r="BF393" s="267"/>
    </row>
    <row r="394" spans="1:58" ht="30" customHeight="1">
      <c r="A394" s="57"/>
      <c r="B394" s="413" t="s">
        <v>229</v>
      </c>
      <c r="C394" s="438"/>
      <c r="D394" s="438"/>
      <c r="E394" s="438"/>
      <c r="F394" s="438"/>
      <c r="G394" s="438"/>
      <c r="H394" s="438"/>
      <c r="I394" s="438"/>
      <c r="J394" s="438"/>
      <c r="K394" s="438"/>
      <c r="L394" s="438"/>
      <c r="M394" s="438"/>
      <c r="N394" s="438"/>
      <c r="O394" s="438"/>
      <c r="P394" s="438"/>
      <c r="Q394" s="502">
        <f>VLOOKUP($AG394,PriceList,3,FALSE)</f>
        <v>1428.75</v>
      </c>
      <c r="R394" s="502"/>
      <c r="S394" s="502"/>
      <c r="T394" s="502">
        <f>VLOOKUP($AG394,PriceList,4,FALSE)</f>
        <v>1857.375</v>
      </c>
      <c r="U394" s="502"/>
      <c r="V394" s="502"/>
      <c r="W394" s="472"/>
      <c r="X394" s="473"/>
      <c r="Y394" s="474"/>
      <c r="Z394" s="502">
        <f>Q394*W394</f>
        <v>0</v>
      </c>
      <c r="AA394" s="502"/>
      <c r="AB394" s="502"/>
      <c r="AC394" s="502">
        <f>T394*W394</f>
        <v>0</v>
      </c>
      <c r="AD394" s="502"/>
      <c r="AE394" s="502"/>
      <c r="AF394" s="21"/>
      <c r="AG394" s="61" t="s">
        <v>230</v>
      </c>
      <c r="AI394" s="66" t="b">
        <f>AND(W394&gt;0,AH394="Y")</f>
        <v>0</v>
      </c>
      <c r="AJ394" s="116" t="b">
        <f>OR(ISERROR(Q394),ISERROR(T394),ISERROR(Z394),ISERROR(AC394))</f>
        <v>0</v>
      </c>
      <c r="AQ394" s="196" t="str">
        <f>B394</f>
        <v>86" Display Screen
LG 86UH5E</v>
      </c>
      <c r="AR394" s="193" t="str">
        <f>IF(AS394="","",MAX(AR$229:AR393)+1)</f>
        <v/>
      </c>
      <c r="AS394" s="209" t="str">
        <f>IF(W394&gt;0,AQ394,"")</f>
        <v/>
      </c>
      <c r="AT394" s="210" t="str">
        <f>IF(W394&gt;0,W394,"")</f>
        <v/>
      </c>
      <c r="AU394" s="211" t="str">
        <f>IF(W394&gt;0,Z394,"")</f>
        <v/>
      </c>
      <c r="AV394" s="211" t="str">
        <f>IF(W394&gt;0,AC394,"")</f>
        <v/>
      </c>
      <c r="AW394" s="197" t="str">
        <f>IFERROR(INDEX($AS$242:$AS$846,MATCH(ROW()-ROW($AW$226),$AR$242:$AR$846,0)),"")</f>
        <v/>
      </c>
      <c r="AX394" s="197" t="str">
        <f>IFERROR(INDEX($AT$242:$AT$846,MATCH(ROW()-ROW($AX$226),$AR$242:$AR$846,0)),"")</f>
        <v/>
      </c>
      <c r="AY394" s="197" t="str">
        <f>IFERROR(INDEX($AU$242:$AU$846,MATCH(ROW()-ROW($AY$226),$AR$242:$AR$846,0)),"")</f>
        <v/>
      </c>
      <c r="AZ394" s="197" t="str">
        <f>IFERROR(INDEX($AV$242:$AV$846,MATCH(ROW()-ROW($AZ$226),$AR$242:$AR$846,0)),"")</f>
        <v/>
      </c>
      <c r="BA394" s="197"/>
      <c r="BB394" s="197"/>
      <c r="BC394" s="267"/>
      <c r="BF394" s="267"/>
    </row>
    <row r="395" spans="1:58" ht="5.1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R395" s="193" t="str">
        <f>IF(AS395="","",MAX(AR$229:AR394)+1)</f>
        <v/>
      </c>
      <c r="AW395" s="197" t="str">
        <f>IFERROR(INDEX($AS$242:$AS$846,MATCH(ROW()-ROW($AW$226),$AR$242:$AR$846,0)),"")</f>
        <v/>
      </c>
      <c r="AX395" s="197" t="str">
        <f>IFERROR(INDEX($AT$242:$AT$846,MATCH(ROW()-ROW($AX$226),$AR$242:$AR$846,0)),"")</f>
        <v/>
      </c>
      <c r="AY395" s="197" t="str">
        <f>IFERROR(INDEX($AU$242:$AU$846,MATCH(ROW()-ROW($AY$226),$AR$242:$AR$846,0)),"")</f>
        <v/>
      </c>
      <c r="AZ395" s="197" t="str">
        <f>IFERROR(INDEX($AV$242:$AV$846,MATCH(ROW()-ROW($AZ$226),$AR$242:$AR$846,0)),"")</f>
        <v/>
      </c>
      <c r="BA395" s="197"/>
      <c r="BB395" s="197"/>
      <c r="BC395" s="267"/>
      <c r="BF395" s="267"/>
    </row>
    <row r="396" spans="1:58" ht="5.15" customHeight="1">
      <c r="A396" s="21"/>
      <c r="B396" s="21"/>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21"/>
      <c r="AF396" s="21"/>
      <c r="AR396" s="193" t="str">
        <f>IF(AS396="","",MAX(AR$229:AR395)+1)</f>
        <v/>
      </c>
      <c r="AW396" s="197" t="str">
        <f>IFERROR(INDEX($AS$242:$AS$846,MATCH(ROW()-ROW($AW$226),$AR$242:$AR$846,0)),"")</f>
        <v/>
      </c>
      <c r="AX396" s="197" t="str">
        <f>IFERROR(INDEX($AT$242:$AT$846,MATCH(ROW()-ROW($AX$226),$AR$242:$AR$846,0)),"")</f>
        <v/>
      </c>
      <c r="AY396" s="197" t="str">
        <f>IFERROR(INDEX($AU$242:$AU$846,MATCH(ROW()-ROW($AY$226),$AR$242:$AR$846,0)),"")</f>
        <v/>
      </c>
      <c r="AZ396" s="197" t="str">
        <f>IFERROR(INDEX($AV$242:$AV$846,MATCH(ROW()-ROW($AZ$226),$AR$242:$AR$846,0)),"")</f>
        <v/>
      </c>
      <c r="BA396" s="197"/>
      <c r="BB396" s="197"/>
      <c r="BC396" s="267"/>
      <c r="BF396" s="267"/>
    </row>
    <row r="397" spans="1:58" ht="5.1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R397" s="193" t="str">
        <f>IF(AS397="","",MAX(AR$229:AR396)+1)</f>
        <v/>
      </c>
      <c r="AW397" s="197" t="str">
        <f>IFERROR(INDEX($AS$242:$AS$846,MATCH(ROW()-ROW($AW$226),$AR$242:$AR$846,0)),"")</f>
        <v/>
      </c>
      <c r="AX397" s="197" t="str">
        <f>IFERROR(INDEX($AT$242:$AT$846,MATCH(ROW()-ROW($AX$226),$AR$242:$AR$846,0)),"")</f>
        <v/>
      </c>
      <c r="AY397" s="197" t="str">
        <f>IFERROR(INDEX($AU$242:$AU$846,MATCH(ROW()-ROW($AY$226),$AR$242:$AR$846,0)),"")</f>
        <v/>
      </c>
      <c r="AZ397" s="197" t="str">
        <f>IFERROR(INDEX($AV$242:$AV$846,MATCH(ROW()-ROW($AZ$226),$AR$242:$AR$846,0)),"")</f>
        <v/>
      </c>
      <c r="BA397" s="197"/>
      <c r="BB397" s="197"/>
      <c r="BC397" s="267"/>
      <c r="BF397" s="267"/>
    </row>
    <row r="398" spans="1:58" ht="30" customHeight="1">
      <c r="A398" s="57"/>
      <c r="B398" s="413" t="s">
        <v>231</v>
      </c>
      <c r="C398" s="438"/>
      <c r="D398" s="438"/>
      <c r="E398" s="438"/>
      <c r="F398" s="438"/>
      <c r="G398" s="438"/>
      <c r="H398" s="438"/>
      <c r="I398" s="438"/>
      <c r="J398" s="438"/>
      <c r="K398" s="438"/>
      <c r="L398" s="438"/>
      <c r="M398" s="438"/>
      <c r="N398" s="438"/>
      <c r="O398" s="438"/>
      <c r="P398" s="438"/>
      <c r="Q398" s="502">
        <f>VLOOKUP($AG398,PriceList,3,FALSE)</f>
        <v>2553.75</v>
      </c>
      <c r="R398" s="502"/>
      <c r="S398" s="502"/>
      <c r="T398" s="502">
        <f>VLOOKUP($AG398,PriceList,4,FALSE)</f>
        <v>3319.875</v>
      </c>
      <c r="U398" s="502"/>
      <c r="V398" s="502"/>
      <c r="W398" s="472"/>
      <c r="X398" s="473"/>
      <c r="Y398" s="474"/>
      <c r="Z398" s="502">
        <f>Q398*W398</f>
        <v>0</v>
      </c>
      <c r="AA398" s="502"/>
      <c r="AB398" s="502"/>
      <c r="AC398" s="502">
        <f>T398*W398</f>
        <v>0</v>
      </c>
      <c r="AD398" s="502"/>
      <c r="AE398" s="502"/>
      <c r="AF398" s="21"/>
      <c r="AG398" s="61" t="s">
        <v>232</v>
      </c>
      <c r="AI398" s="66" t="b">
        <f>AND(W398&gt;0,AH398="Y")</f>
        <v>0</v>
      </c>
      <c r="AJ398" s="116" t="b">
        <f>OR(ISERROR(Q398),ISERROR(T398),ISERROR(Z398),ISERROR(AC398))</f>
        <v>0</v>
      </c>
      <c r="AQ398" s="196" t="str">
        <f>B398</f>
        <v>98" Display Screen
98LS95A/LS95D</v>
      </c>
      <c r="AR398" s="193" t="str">
        <f>IF(AS398="","",MAX(AR$229:AR397)+1)</f>
        <v/>
      </c>
      <c r="AS398" s="209" t="str">
        <f>IF(W398&gt;0,AQ398,"")</f>
        <v/>
      </c>
      <c r="AT398" s="210" t="str">
        <f>IF(W398&gt;0,W398,"")</f>
        <v/>
      </c>
      <c r="AU398" s="211" t="str">
        <f>IF(W398&gt;0,Z398,"")</f>
        <v/>
      </c>
      <c r="AV398" s="211" t="str">
        <f>IF(W398&gt;0,AC398,"")</f>
        <v/>
      </c>
      <c r="AW398" s="197" t="str">
        <f>IFERROR(INDEX($AS$242:$AS$846,MATCH(ROW()-ROW($AW$226),$AR$242:$AR$846,0)),"")</f>
        <v/>
      </c>
      <c r="AX398" s="197" t="str">
        <f>IFERROR(INDEX($AT$242:$AT$846,MATCH(ROW()-ROW($AX$226),$AR$242:$AR$846,0)),"")</f>
        <v/>
      </c>
      <c r="AY398" s="197" t="str">
        <f>IFERROR(INDEX($AU$242:$AU$846,MATCH(ROW()-ROW($AY$226),$AR$242:$AR$846,0)),"")</f>
        <v/>
      </c>
      <c r="AZ398" s="197" t="str">
        <f>IFERROR(INDEX($AV$242:$AV$846,MATCH(ROW()-ROW($AZ$226),$AR$242:$AR$846,0)),"")</f>
        <v/>
      </c>
      <c r="BA398" s="197"/>
      <c r="BB398" s="197"/>
      <c r="BC398" s="267"/>
      <c r="BF398" s="267"/>
    </row>
    <row r="399" spans="1:58" ht="5.1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R399" s="193" t="str">
        <f>IF(AS399="","",MAX(AR$229:AR398)+1)</f>
        <v/>
      </c>
      <c r="AW399" s="197" t="str">
        <f>IFERROR(INDEX($AS$242:$AS$846,MATCH(ROW()-ROW($AW$226),$AR$242:$AR$846,0)),"")</f>
        <v/>
      </c>
      <c r="AX399" s="197" t="str">
        <f>IFERROR(INDEX($AT$242:$AT$846,MATCH(ROW()-ROW($AX$226),$AR$242:$AR$846,0)),"")</f>
        <v/>
      </c>
      <c r="AY399" s="197" t="str">
        <f>IFERROR(INDEX($AU$242:$AU$846,MATCH(ROW()-ROW($AY$226),$AR$242:$AR$846,0)),"")</f>
        <v/>
      </c>
      <c r="AZ399" s="197" t="str">
        <f>IFERROR(INDEX($AV$242:$AV$846,MATCH(ROW()-ROW($AZ$226),$AR$242:$AR$846,0)),"")</f>
        <v/>
      </c>
      <c r="BA399" s="197"/>
      <c r="BB399" s="197"/>
      <c r="BC399" s="267"/>
      <c r="BF399" s="267"/>
    </row>
    <row r="400" spans="1:58" ht="5.15" customHeight="1">
      <c r="A400" s="21"/>
      <c r="B400" s="21"/>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21"/>
      <c r="AF400" s="21"/>
      <c r="AR400" s="193" t="str">
        <f>IF(AS400="","",MAX(AR$229:AR399)+1)</f>
        <v/>
      </c>
      <c r="AW400" s="197" t="str">
        <f>IFERROR(INDEX($AS$242:$AS$846,MATCH(ROW()-ROW($AW$226),$AR$242:$AR$846,0)),"")</f>
        <v/>
      </c>
      <c r="AX400" s="197" t="str">
        <f>IFERROR(INDEX($AT$242:$AT$846,MATCH(ROW()-ROW($AX$226),$AR$242:$AR$846,0)),"")</f>
        <v/>
      </c>
      <c r="AY400" s="197" t="str">
        <f>IFERROR(INDEX($AU$242:$AU$846,MATCH(ROW()-ROW($AY$226),$AR$242:$AR$846,0)),"")</f>
        <v/>
      </c>
      <c r="AZ400" s="197" t="str">
        <f>IFERROR(INDEX($AV$242:$AV$846,MATCH(ROW()-ROW($AZ$226),$AR$242:$AR$846,0)),"")</f>
        <v/>
      </c>
      <c r="BA400" s="197"/>
      <c r="BB400" s="197"/>
      <c r="BC400" s="267"/>
      <c r="BF400" s="267"/>
    </row>
    <row r="401" spans="1:58" ht="5.1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R401" s="193" t="str">
        <f>IF(AS401="","",MAX(AR$229:AR400)+1)</f>
        <v/>
      </c>
      <c r="AW401" s="197" t="str">
        <f>IFERROR(INDEX($AS$242:$AS$846,MATCH(ROW()-ROW($AW$226),$AR$242:$AR$846,0)),"")</f>
        <v/>
      </c>
      <c r="AX401" s="197" t="str">
        <f>IFERROR(INDEX($AT$242:$AT$846,MATCH(ROW()-ROW($AX$226),$AR$242:$AR$846,0)),"")</f>
        <v/>
      </c>
      <c r="AY401" s="197" t="str">
        <f>IFERROR(INDEX($AU$242:$AU$846,MATCH(ROW()-ROW($AY$226),$AR$242:$AR$846,0)),"")</f>
        <v/>
      </c>
      <c r="AZ401" s="197" t="str">
        <f>IFERROR(INDEX($AV$242:$AV$846,MATCH(ROW()-ROW($AZ$226),$AR$242:$AR$846,0)),"")</f>
        <v/>
      </c>
      <c r="BA401" s="197"/>
      <c r="BB401" s="197"/>
      <c r="BC401" s="267"/>
      <c r="BF401" s="267"/>
    </row>
    <row r="402" spans="1:58" ht="20.149999999999999" customHeight="1">
      <c r="A402" s="57"/>
      <c r="B402" s="413" t="s">
        <v>233</v>
      </c>
      <c r="C402" s="438"/>
      <c r="D402" s="438"/>
      <c r="E402" s="438"/>
      <c r="F402" s="438"/>
      <c r="G402" s="438"/>
      <c r="H402" s="438"/>
      <c r="I402" s="438"/>
      <c r="J402" s="438"/>
      <c r="K402" s="438"/>
      <c r="L402" s="438"/>
      <c r="M402" s="438"/>
      <c r="N402" s="438"/>
      <c r="O402" s="438"/>
      <c r="P402" s="438"/>
      <c r="Q402" s="502">
        <f>VLOOKUP($AG402,PriceList,3,FALSE)</f>
        <v>0</v>
      </c>
      <c r="R402" s="502"/>
      <c r="S402" s="502"/>
      <c r="T402" s="502">
        <f>VLOOKUP($AG402,PriceList,4,FALSE)</f>
        <v>0</v>
      </c>
      <c r="U402" s="502"/>
      <c r="V402" s="502"/>
      <c r="W402" s="472"/>
      <c r="X402" s="473"/>
      <c r="Y402" s="474"/>
      <c r="Z402" s="502">
        <f>Q402*W402</f>
        <v>0</v>
      </c>
      <c r="AA402" s="502"/>
      <c r="AB402" s="502"/>
      <c r="AC402" s="502">
        <f>T402*W402</f>
        <v>0</v>
      </c>
      <c r="AD402" s="502"/>
      <c r="AE402" s="502"/>
      <c r="AF402" s="21"/>
      <c r="AG402" s="61" t="s">
        <v>234</v>
      </c>
      <c r="AI402" s="66" t="b">
        <f>AND(W402&gt;0,AH402="Y")</f>
        <v>0</v>
      </c>
      <c r="AJ402" s="116" t="b">
        <f>OR(ISERROR(Q402),ISERROR(T402),ISERROR(Z402),ISERROR(AC402))</f>
        <v>0</v>
      </c>
      <c r="AQ402" s="196" t="str">
        <f>B402</f>
        <v>TV Stand with Shelf</v>
      </c>
      <c r="AR402" s="193" t="str">
        <f>IF(AS402="","",MAX(AR$229:AR401)+1)</f>
        <v/>
      </c>
      <c r="AS402" s="209" t="str">
        <f>IF(W402&gt;0,AQ402,"")</f>
        <v/>
      </c>
      <c r="AT402" s="210" t="str">
        <f>IF(W402&gt;0,W402,"")</f>
        <v/>
      </c>
      <c r="AU402" s="211" t="str">
        <f>IF(W402&gt;0,Z402,"")</f>
        <v/>
      </c>
      <c r="AV402" s="211" t="str">
        <f>IF(W402&gt;0,AC402,"")</f>
        <v/>
      </c>
      <c r="AW402" s="197" t="str">
        <f>IFERROR(INDEX($AS$242:$AS$846,MATCH(ROW()-ROW($AW$226),$AR$242:$AR$846,0)),"")</f>
        <v/>
      </c>
      <c r="AX402" s="197" t="str">
        <f>IFERROR(INDEX($AT$242:$AT$846,MATCH(ROW()-ROW($AX$226),$AR$242:$AR$846,0)),"")</f>
        <v/>
      </c>
      <c r="AY402" s="197" t="str">
        <f>IFERROR(INDEX($AU$242:$AU$846,MATCH(ROW()-ROW($AY$226),$AR$242:$AR$846,0)),"")</f>
        <v/>
      </c>
      <c r="AZ402" s="197" t="str">
        <f>IFERROR(INDEX($AV$242:$AV$846,MATCH(ROW()-ROW($AZ$226),$AR$242:$AR$846,0)),"")</f>
        <v/>
      </c>
      <c r="BA402" s="197"/>
      <c r="BB402" s="197"/>
      <c r="BC402" s="267"/>
      <c r="BF402" s="267"/>
    </row>
    <row r="403" spans="1:58" ht="5.15" customHeight="1">
      <c r="A403" s="314"/>
      <c r="B403" s="314"/>
      <c r="C403" s="314"/>
      <c r="D403" s="314"/>
      <c r="E403" s="314"/>
      <c r="F403" s="314"/>
      <c r="G403" s="314"/>
      <c r="H403" s="314"/>
      <c r="I403" s="314"/>
      <c r="J403" s="314"/>
      <c r="K403" s="314"/>
      <c r="L403" s="314"/>
      <c r="M403" s="314"/>
      <c r="N403" s="314"/>
      <c r="O403" s="314"/>
      <c r="P403" s="314"/>
      <c r="Q403" s="314"/>
      <c r="R403" s="314"/>
      <c r="S403" s="314"/>
      <c r="T403" s="314"/>
      <c r="U403" s="314"/>
      <c r="V403" s="314"/>
      <c r="W403" s="314"/>
      <c r="X403" s="314"/>
      <c r="Y403" s="314"/>
      <c r="Z403" s="314"/>
      <c r="AA403" s="314"/>
      <c r="AB403" s="314"/>
      <c r="AC403" s="314"/>
      <c r="AD403" s="314"/>
      <c r="AE403" s="314"/>
      <c r="AF403" s="314"/>
      <c r="AG403" s="312"/>
      <c r="AH403" s="317"/>
      <c r="AI403" s="317"/>
      <c r="AJ403" s="313"/>
      <c r="AK403" s="315"/>
      <c r="AL403" s="315"/>
      <c r="AM403" s="315"/>
      <c r="AN403" s="315"/>
      <c r="AO403" s="315"/>
      <c r="AP403" s="315"/>
      <c r="AR403" s="318" t="str">
        <f>IF(AS403="","",MAX(AR$229:AR398)+1)</f>
        <v/>
      </c>
      <c r="AW403" s="319" t="str">
        <f>IFERROR(INDEX($AS$242:$AS$846,MATCH(ROW()-ROW($AW$226),$AR$242:$AR$846,0)),"")</f>
        <v/>
      </c>
      <c r="AX403" s="319" t="str">
        <f>IFERROR(INDEX($AT$242:$AT$846,MATCH(ROW()-ROW($AX$226),$AR$242:$AR$846,0)),"")</f>
        <v/>
      </c>
      <c r="AY403" s="319" t="str">
        <f>IFERROR(INDEX($AU$242:$AU$846,MATCH(ROW()-ROW($AY$226),$AR$242:$AR$846,0)),"")</f>
        <v/>
      </c>
      <c r="AZ403" s="319" t="str">
        <f>IFERROR(INDEX($AV$242:$AV$846,MATCH(ROW()-ROW($AZ$226),$AR$242:$AR$846,0)),"")</f>
        <v/>
      </c>
      <c r="BA403" s="319"/>
      <c r="BB403" s="319"/>
      <c r="BC403" s="267"/>
      <c r="BF403" s="267"/>
    </row>
    <row r="404" spans="1:58" ht="5.15" customHeight="1">
      <c r="A404" s="314"/>
      <c r="B404" s="31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314"/>
      <c r="AF404" s="314"/>
      <c r="AG404" s="312"/>
      <c r="AH404" s="317"/>
      <c r="AI404" s="317"/>
      <c r="AJ404" s="313"/>
      <c r="AK404" s="315"/>
      <c r="AL404" s="315"/>
      <c r="AM404" s="315"/>
      <c r="AN404" s="315"/>
      <c r="AO404" s="315"/>
      <c r="AP404" s="315"/>
      <c r="AR404" s="318" t="str">
        <f>IF(AS404="","",MAX(AR$229:AR403)+1)</f>
        <v/>
      </c>
      <c r="AW404" s="319" t="str">
        <f>IFERROR(INDEX($AS$242:$AS$846,MATCH(ROW()-ROW($AW$226),$AR$242:$AR$846,0)),"")</f>
        <v/>
      </c>
      <c r="AX404" s="319" t="str">
        <f>IFERROR(INDEX($AT$242:$AT$846,MATCH(ROW()-ROW($AX$226),$AR$242:$AR$846,0)),"")</f>
        <v/>
      </c>
      <c r="AY404" s="319" t="str">
        <f>IFERROR(INDEX($AU$242:$AU$846,MATCH(ROW()-ROW($AY$226),$AR$242:$AR$846,0)),"")</f>
        <v/>
      </c>
      <c r="AZ404" s="319" t="str">
        <f>IFERROR(INDEX($AV$242:$AV$846,MATCH(ROW()-ROW($AZ$226),$AR$242:$AR$846,0)),"")</f>
        <v/>
      </c>
      <c r="BA404" s="319"/>
      <c r="BB404" s="319"/>
      <c r="BC404" s="267"/>
      <c r="BF404" s="267"/>
    </row>
    <row r="405" spans="1:58" ht="5.15" customHeight="1">
      <c r="A405" s="314"/>
      <c r="B405" s="314"/>
      <c r="C405" s="314"/>
      <c r="D405" s="314"/>
      <c r="E405" s="314"/>
      <c r="F405" s="314"/>
      <c r="G405" s="314"/>
      <c r="H405" s="314"/>
      <c r="I405" s="314"/>
      <c r="J405" s="314"/>
      <c r="K405" s="314"/>
      <c r="L405" s="314"/>
      <c r="M405" s="314"/>
      <c r="N405" s="314"/>
      <c r="O405" s="314"/>
      <c r="P405" s="314"/>
      <c r="Q405" s="314"/>
      <c r="R405" s="314"/>
      <c r="S405" s="314"/>
      <c r="T405" s="314"/>
      <c r="U405" s="314"/>
      <c r="V405" s="314"/>
      <c r="W405" s="314"/>
      <c r="X405" s="314"/>
      <c r="Y405" s="314"/>
      <c r="Z405" s="314"/>
      <c r="AA405" s="314"/>
      <c r="AB405" s="314"/>
      <c r="AC405" s="314"/>
      <c r="AD405" s="314"/>
      <c r="AE405" s="314"/>
      <c r="AF405" s="314"/>
      <c r="AG405" s="312"/>
      <c r="AH405" s="317"/>
      <c r="AI405" s="317"/>
      <c r="AJ405" s="313"/>
      <c r="AK405" s="315"/>
      <c r="AL405" s="315"/>
      <c r="AM405" s="315"/>
      <c r="AN405" s="315"/>
      <c r="AO405" s="315"/>
      <c r="AP405" s="315"/>
      <c r="AR405" s="318" t="str">
        <f>IF(AS405="","",MAX(AR$229:AR404)+1)</f>
        <v/>
      </c>
      <c r="AW405" s="319" t="str">
        <f>IFERROR(INDEX($AS$242:$AS$846,MATCH(ROW()-ROW($AW$226),$AR$242:$AR$846,0)),"")</f>
        <v/>
      </c>
      <c r="AX405" s="319" t="str">
        <f>IFERROR(INDEX($AT$242:$AT$846,MATCH(ROW()-ROW($AX$226),$AR$242:$AR$846,0)),"")</f>
        <v/>
      </c>
      <c r="AY405" s="319" t="str">
        <f>IFERROR(INDEX($AU$242:$AU$846,MATCH(ROW()-ROW($AY$226),$AR$242:$AR$846,0)),"")</f>
        <v/>
      </c>
      <c r="AZ405" s="319" t="str">
        <f>IFERROR(INDEX($AV$242:$AV$846,MATCH(ROW()-ROW($AZ$226),$AR$242:$AR$846,0)),"")</f>
        <v/>
      </c>
      <c r="BA405" s="319"/>
      <c r="BB405" s="319"/>
      <c r="BC405" s="267"/>
      <c r="BF405" s="267"/>
    </row>
    <row r="406" spans="1:58" ht="20.149999999999999" customHeight="1">
      <c r="A406" s="316"/>
      <c r="B406" s="413" t="s">
        <v>235</v>
      </c>
      <c r="C406" s="438"/>
      <c r="D406" s="438"/>
      <c r="E406" s="438"/>
      <c r="F406" s="438"/>
      <c r="G406" s="438"/>
      <c r="H406" s="438"/>
      <c r="I406" s="438"/>
      <c r="J406" s="438"/>
      <c r="K406" s="438"/>
      <c r="L406" s="438"/>
      <c r="M406" s="438"/>
      <c r="N406" s="438"/>
      <c r="O406" s="438"/>
      <c r="P406" s="438"/>
      <c r="Q406" s="502">
        <f>VLOOKUP($AG406,PriceList,3,FALSE)</f>
        <v>0</v>
      </c>
      <c r="R406" s="502"/>
      <c r="S406" s="502"/>
      <c r="T406" s="502">
        <f>VLOOKUP($AG406,PriceList,4,FALSE)</f>
        <v>0</v>
      </c>
      <c r="U406" s="502"/>
      <c r="V406" s="502"/>
      <c r="W406" s="614"/>
      <c r="X406" s="615"/>
      <c r="Y406" s="616"/>
      <c r="Z406" s="502">
        <f>Q406*W406</f>
        <v>0</v>
      </c>
      <c r="AA406" s="502"/>
      <c r="AB406" s="502"/>
      <c r="AC406" s="502">
        <f>T406*W406</f>
        <v>0</v>
      </c>
      <c r="AD406" s="502"/>
      <c r="AE406" s="502"/>
      <c r="AF406" s="314"/>
      <c r="AG406" s="312" t="s">
        <v>236</v>
      </c>
      <c r="AH406" s="317"/>
      <c r="AI406" s="317" t="b">
        <f>AND(W406&gt;0,AH406="Y")</f>
        <v>0</v>
      </c>
      <c r="AJ406" s="313" t="b">
        <f>OR(ISERROR(Q406),ISERROR(T406),ISERROR(Z406),ISERROR(AC406))</f>
        <v>0</v>
      </c>
      <c r="AK406" s="315"/>
      <c r="AL406" s="315"/>
      <c r="AM406" s="315"/>
      <c r="AN406" s="315"/>
      <c r="AO406" s="315"/>
      <c r="AP406" s="315"/>
      <c r="AR406" s="318" t="str">
        <f>IF(AS406="","",MAX(AR$229:AR405)+1)</f>
        <v/>
      </c>
      <c r="AW406" s="319" t="str">
        <f>IFERROR(INDEX($AS$242:$AS$846,MATCH(ROW()-ROW($AW$226),$AR$242:$AR$846,0)),"")</f>
        <v/>
      </c>
      <c r="AX406" s="319" t="str">
        <f>IFERROR(INDEX($AT$242:$AT$846,MATCH(ROW()-ROW($AX$226),$AR$242:$AR$846,0)),"")</f>
        <v/>
      </c>
      <c r="AY406" s="319" t="str">
        <f>IFERROR(INDEX($AU$242:$AU$846,MATCH(ROW()-ROW($AY$226),$AR$242:$AR$846,0)),"")</f>
        <v/>
      </c>
      <c r="AZ406" s="319" t="str">
        <f>IFERROR(INDEX($AV$242:$AV$846,MATCH(ROW()-ROW($AZ$226),$AR$242:$AR$846,0)),"")</f>
        <v/>
      </c>
      <c r="BA406" s="319"/>
      <c r="BB406" s="319"/>
      <c r="BC406" s="267"/>
      <c r="BF406" s="267"/>
    </row>
    <row r="407" spans="1:58" ht="5.1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R407" s="193" t="str">
        <f>IF(AS407="","",MAX(AR$229:AR402)+1)</f>
        <v/>
      </c>
      <c r="AW407" s="197" t="str">
        <f>IFERROR(INDEX($AS$242:$AS$846,MATCH(ROW()-ROW($AW$226),$AR$242:$AR$846,0)),"")</f>
        <v/>
      </c>
      <c r="AX407" s="197" t="str">
        <f>IFERROR(INDEX($AT$242:$AT$846,MATCH(ROW()-ROW($AX$226),$AR$242:$AR$846,0)),"")</f>
        <v/>
      </c>
      <c r="AY407" s="197" t="str">
        <f>IFERROR(INDEX($AU$242:$AU$846,MATCH(ROW()-ROW($AY$226),$AR$242:$AR$846,0)),"")</f>
        <v/>
      </c>
      <c r="AZ407" s="197" t="str">
        <f>IFERROR(INDEX($AV$242:$AV$846,MATCH(ROW()-ROW($AZ$226),$AR$242:$AR$846,0)),"")</f>
        <v/>
      </c>
      <c r="BA407" s="197"/>
      <c r="BB407" s="197"/>
      <c r="BC407" s="267"/>
      <c r="BF407" s="267"/>
    </row>
    <row r="408" spans="1:58" ht="5.15" customHeight="1">
      <c r="A408" s="21"/>
      <c r="B408" s="21"/>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21"/>
      <c r="AF408" s="21"/>
      <c r="AR408" s="193" t="str">
        <f>IF(AS408="","",MAX(AR$229:AR407)+1)</f>
        <v/>
      </c>
      <c r="AW408" s="197" t="str">
        <f>IFERROR(INDEX($AS$242:$AS$846,MATCH(ROW()-ROW($AW$226),$AR$242:$AR$846,0)),"")</f>
        <v/>
      </c>
      <c r="AX408" s="197" t="str">
        <f>IFERROR(INDEX($AT$242:$AT$846,MATCH(ROW()-ROW($AX$226),$AR$242:$AR$846,0)),"")</f>
        <v/>
      </c>
      <c r="AY408" s="197" t="str">
        <f>IFERROR(INDEX($AU$242:$AU$846,MATCH(ROW()-ROW($AY$226),$AR$242:$AR$846,0)),"")</f>
        <v/>
      </c>
      <c r="AZ408" s="197" t="str">
        <f>IFERROR(INDEX($AV$242:$AV$846,MATCH(ROW()-ROW($AZ$226),$AR$242:$AR$846,0)),"")</f>
        <v/>
      </c>
      <c r="BA408" s="197"/>
      <c r="BB408" s="197"/>
      <c r="BC408" s="267"/>
      <c r="BF408" s="267"/>
    </row>
    <row r="409" spans="1:58" ht="5.1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R409" s="193" t="str">
        <f>IF(AS409="","",MAX(AR$229:AR408)+1)</f>
        <v/>
      </c>
      <c r="AW409" s="197" t="str">
        <f>IFERROR(INDEX($AS$242:$AS$846,MATCH(ROW()-ROW($AW$226),$AR$242:$AR$846,0)),"")</f>
        <v/>
      </c>
      <c r="AX409" s="197" t="str">
        <f>IFERROR(INDEX($AT$242:$AT$846,MATCH(ROW()-ROW($AX$226),$AR$242:$AR$846,0)),"")</f>
        <v/>
      </c>
      <c r="AY409" s="197" t="str">
        <f>IFERROR(INDEX($AU$242:$AU$846,MATCH(ROW()-ROW($AY$226),$AR$242:$AR$846,0)),"")</f>
        <v/>
      </c>
      <c r="AZ409" s="197" t="str">
        <f>IFERROR(INDEX($AV$242:$AV$846,MATCH(ROW()-ROW($AZ$226),$AR$242:$AR$846,0)),"")</f>
        <v/>
      </c>
      <c r="BA409" s="197"/>
      <c r="BB409" s="197"/>
      <c r="BC409" s="267"/>
      <c r="BF409" s="267"/>
    </row>
    <row r="410" spans="1:58" ht="20.149999999999999" customHeight="1">
      <c r="A410" s="57"/>
      <c r="B410" s="413" t="s">
        <v>3473</v>
      </c>
      <c r="C410" s="438"/>
      <c r="D410" s="438"/>
      <c r="E410" s="438"/>
      <c r="F410" s="438"/>
      <c r="G410" s="438"/>
      <c r="H410" s="438"/>
      <c r="I410" s="438"/>
      <c r="J410" s="438"/>
      <c r="K410" s="438"/>
      <c r="L410" s="438"/>
      <c r="M410" s="438"/>
      <c r="N410" s="438"/>
      <c r="O410" s="438"/>
      <c r="P410" s="438"/>
      <c r="Q410" s="502">
        <f>VLOOKUP($AG410,PriceList,3,FALSE)</f>
        <v>0</v>
      </c>
      <c r="R410" s="502"/>
      <c r="S410" s="502"/>
      <c r="T410" s="502">
        <f>VLOOKUP($AG410,PriceList,4,FALSE)</f>
        <v>0</v>
      </c>
      <c r="U410" s="502"/>
      <c r="V410" s="502"/>
      <c r="W410" s="614"/>
      <c r="X410" s="615"/>
      <c r="Y410" s="616"/>
      <c r="Z410" s="502">
        <f>Q410*W410</f>
        <v>0</v>
      </c>
      <c r="AA410" s="502"/>
      <c r="AB410" s="502"/>
      <c r="AC410" s="502">
        <f>T410*W410</f>
        <v>0</v>
      </c>
      <c r="AD410" s="502"/>
      <c r="AE410" s="502"/>
      <c r="AF410" s="21"/>
      <c r="AG410" s="312" t="s">
        <v>3425</v>
      </c>
      <c r="AI410" s="66" t="b">
        <f>AND(W410&gt;0,AH410="Y")</f>
        <v>0</v>
      </c>
      <c r="AJ410" s="116" t="b">
        <f>OR(ISERROR(Q410),ISERROR(T410),ISERROR(Z410),ISERROR(AC410))</f>
        <v>0</v>
      </c>
      <c r="AR410" s="193" t="str">
        <f>IF(AS410="","",MAX(AR$229:AR409)+1)</f>
        <v/>
      </c>
      <c r="AW410" s="197" t="str">
        <f>IFERROR(INDEX($AS$242:$AS$846,MATCH(ROW()-ROW($AW$226),$AR$242:$AR$846,0)),"")</f>
        <v/>
      </c>
      <c r="AX410" s="197" t="str">
        <f>IFERROR(INDEX($AT$242:$AT$846,MATCH(ROW()-ROW($AX$226),$AR$242:$AR$846,0)),"")</f>
        <v/>
      </c>
      <c r="AY410" s="197" t="str">
        <f>IFERROR(INDEX($AU$242:$AU$846,MATCH(ROW()-ROW($AY$226),$AR$242:$AR$846,0)),"")</f>
        <v/>
      </c>
      <c r="AZ410" s="197" t="str">
        <f>IFERROR(INDEX($AV$242:$AV$846,MATCH(ROW()-ROW($AZ$226),$AR$242:$AR$846,0)),"")</f>
        <v/>
      </c>
      <c r="BA410" s="197"/>
      <c r="BB410" s="197"/>
      <c r="BC410" s="267"/>
      <c r="BF410" s="267"/>
    </row>
    <row r="411" spans="1:58" ht="5.1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R411" s="193" t="str">
        <f>IF(AS411="","",MAX(AR$229:AR410)+1)</f>
        <v/>
      </c>
      <c r="AW411" s="197" t="str">
        <f>IFERROR(INDEX($AS$242:$AS$846,MATCH(ROW()-ROW($AW$226),$AR$242:$AR$846,0)),"")</f>
        <v/>
      </c>
      <c r="AX411" s="197" t="str">
        <f>IFERROR(INDEX($AT$242:$AT$846,MATCH(ROW()-ROW($AX$226),$AR$242:$AR$846,0)),"")</f>
        <v/>
      </c>
      <c r="AY411" s="197" t="str">
        <f>IFERROR(INDEX($AU$242:$AU$846,MATCH(ROW()-ROW($AY$226),$AR$242:$AR$846,0)),"")</f>
        <v/>
      </c>
      <c r="AZ411" s="197" t="str">
        <f>IFERROR(INDEX($AV$242:$AV$846,MATCH(ROW()-ROW($AZ$226),$AR$242:$AR$846,0)),"")</f>
        <v/>
      </c>
      <c r="BA411" s="197"/>
      <c r="BB411" s="197"/>
      <c r="BC411" s="267"/>
      <c r="BF411" s="267"/>
    </row>
    <row r="412" spans="1:58" ht="20.149999999999999" customHeight="1">
      <c r="A412" s="350">
        <f>A305+1</f>
        <v>6</v>
      </c>
      <c r="B412" s="350"/>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c r="AB412" s="71"/>
      <c r="AC412" s="71"/>
      <c r="AD412" s="71"/>
      <c r="AE412" s="7"/>
      <c r="AF412" s="7"/>
      <c r="AR412" s="193" t="str">
        <f>IF(AS412="","",MAX(AR$229:AR411)+1)</f>
        <v/>
      </c>
      <c r="AW412" s="197" t="str">
        <f>IFERROR(INDEX($AS$242:$AS$846,MATCH(ROW()-ROW($AW$226),$AR$242:$AR$846,0)),"")</f>
        <v/>
      </c>
      <c r="AX412" s="197" t="str">
        <f>IFERROR(INDEX($AT$242:$AT$846,MATCH(ROW()-ROW($AX$226),$AR$242:$AR$846,0)),"")</f>
        <v/>
      </c>
      <c r="AY412" s="197" t="str">
        <f>IFERROR(INDEX($AU$242:$AU$846,MATCH(ROW()-ROW($AY$226),$AR$242:$AR$846,0)),"")</f>
        <v/>
      </c>
      <c r="AZ412" s="197" t="str">
        <f>IFERROR(INDEX($AV$242:$AV$846,MATCH(ROW()-ROW($AZ$226),$AR$242:$AR$846,0)),"")</f>
        <v/>
      </c>
      <c r="BA412" s="197"/>
      <c r="BB412" s="197"/>
      <c r="BC412" s="267"/>
      <c r="BF412" s="267"/>
    </row>
    <row r="413" spans="1:58" ht="20.149999999999999" customHeight="1">
      <c r="A413" s="57"/>
      <c r="B413" s="9"/>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21"/>
      <c r="AR413" s="193" t="str">
        <f>IF(AS413="","",MAX(AR$229:AR412)+1)</f>
        <v/>
      </c>
      <c r="AW413" s="197" t="str">
        <f>IFERROR(INDEX($AS$242:$AS$846,MATCH(ROW()-ROW($AW$226),$AR$242:$AR$846,0)),"")</f>
        <v/>
      </c>
      <c r="AX413" s="197" t="str">
        <f>IFERROR(INDEX($AT$242:$AT$846,MATCH(ROW()-ROW($AX$226),$AR$242:$AR$846,0)),"")</f>
        <v/>
      </c>
      <c r="AY413" s="197" t="str">
        <f>IFERROR(INDEX($AU$242:$AU$846,MATCH(ROW()-ROW($AY$226),$AR$242:$AR$846,0)),"")</f>
        <v/>
      </c>
      <c r="AZ413" s="197" t="str">
        <f>IFERROR(INDEX($AV$242:$AV$846,MATCH(ROW()-ROW($AZ$226),$AR$242:$AR$846,0)),"")</f>
        <v/>
      </c>
      <c r="BA413" s="197"/>
      <c r="BB413" s="197"/>
      <c r="BC413" s="267"/>
      <c r="BF413" s="267"/>
    </row>
    <row r="414" spans="1:58" ht="10" customHeight="1">
      <c r="A414" s="21"/>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21"/>
      <c r="AR414" s="193" t="str">
        <f>IF(AS414="","",MAX(AR$229:AR413)+1)</f>
        <v/>
      </c>
      <c r="AW414" s="197" t="str">
        <f>IFERROR(INDEX($AS$242:$AS$846,MATCH(ROW()-ROW($AW$226),$AR$242:$AR$846,0)),"")</f>
        <v/>
      </c>
      <c r="AX414" s="197" t="str">
        <f>IFERROR(INDEX($AT$242:$AT$846,MATCH(ROW()-ROW($AX$226),$AR$242:$AR$846,0)),"")</f>
        <v/>
      </c>
      <c r="AY414" s="197" t="str">
        <f>IFERROR(INDEX($AU$242:$AU$846,MATCH(ROW()-ROW($AY$226),$AR$242:$AR$846,0)),"")</f>
        <v/>
      </c>
      <c r="AZ414" s="197" t="str">
        <f>IFERROR(INDEX($AV$242:$AV$846,MATCH(ROW()-ROW($AZ$226),$AR$242:$AR$846,0)),"")</f>
        <v/>
      </c>
      <c r="BA414" s="197"/>
      <c r="BB414" s="197"/>
      <c r="BC414" s="267"/>
      <c r="BF414" s="267"/>
    </row>
    <row r="415" spans="1:58" ht="20.149999999999999" customHeight="1">
      <c r="A415" s="21"/>
      <c r="B415" s="8"/>
      <c r="C415" s="418" t="s">
        <v>71</v>
      </c>
      <c r="D415" s="418"/>
      <c r="E415" s="418"/>
      <c r="F415" s="418"/>
      <c r="G415" s="418"/>
      <c r="H415" s="418"/>
      <c r="I415" s="418"/>
      <c r="J415" s="418"/>
      <c r="K415" s="418"/>
      <c r="L415" s="418"/>
      <c r="M415" s="418"/>
      <c r="N415" s="418"/>
      <c r="O415" s="418"/>
      <c r="P415" s="418"/>
      <c r="Q415" s="418"/>
      <c r="R415" s="418"/>
      <c r="S415" s="418"/>
      <c r="T415" s="418"/>
      <c r="U415" s="418"/>
      <c r="V415" s="418"/>
      <c r="W415" s="418"/>
      <c r="X415" s="418"/>
      <c r="Y415" s="418"/>
      <c r="Z415" s="418"/>
      <c r="AA415" s="418"/>
      <c r="AB415" s="418"/>
      <c r="AC415" s="418"/>
      <c r="AD415" s="418"/>
      <c r="AE415" s="8"/>
      <c r="AF415" s="21"/>
      <c r="AJ415" s="116" t="b">
        <f>IF(COUNTIF(AJ420:AJ552,TRUE)&gt;0,TRUE,FALSE)</f>
        <v>0</v>
      </c>
      <c r="AR415" s="193">
        <f>IF(AS415="","",MAX(AR$229:AR414)+1)</f>
        <v>2</v>
      </c>
      <c r="AS415" s="198" t="str">
        <f>C415&amp;":"</f>
        <v>Utility Services:</v>
      </c>
      <c r="AW415" s="197" t="str">
        <f>IFERROR(INDEX($AS$242:$AS$846,MATCH(ROW()-ROW($AW$226),$AR$242:$AR$846,0)),"")</f>
        <v/>
      </c>
      <c r="AX415" s="197" t="str">
        <f>IFERROR(INDEX($AT$242:$AT$846,MATCH(ROW()-ROW($AX$226),$AR$242:$AR$846,0)),"")</f>
        <v/>
      </c>
      <c r="AY415" s="197" t="str">
        <f>IFERROR(INDEX($AU$242:$AU$846,MATCH(ROW()-ROW($AY$226),$AR$242:$AR$846,0)),"")</f>
        <v/>
      </c>
      <c r="AZ415" s="197" t="str">
        <f>IFERROR(INDEX($AV$242:$AV$846,MATCH(ROW()-ROW($AZ$226),$AR$242:$AR$846,0)),"")</f>
        <v/>
      </c>
      <c r="BA415" s="197"/>
      <c r="BB415" s="197"/>
      <c r="BC415" s="267"/>
      <c r="BF415" s="267"/>
    </row>
    <row r="416" spans="1:58" ht="10" customHeight="1">
      <c r="A416" s="21"/>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21"/>
      <c r="AR416" s="193" t="str">
        <f>IF(AS416="","",MAX(AR$229:AR415)+1)</f>
        <v/>
      </c>
      <c r="AW416" s="197" t="str">
        <f>IFERROR(INDEX($AS$242:$AS$846,MATCH(ROW()-ROW($AW$226),$AR$242:$AR$846,0)),"")</f>
        <v/>
      </c>
      <c r="AX416" s="197" t="str">
        <f>IFERROR(INDEX($AT$242:$AT$846,MATCH(ROW()-ROW($AX$226),$AR$242:$AR$846,0)),"")</f>
        <v/>
      </c>
      <c r="AY416" s="197" t="str">
        <f>IFERROR(INDEX($AU$242:$AU$846,MATCH(ROW()-ROW($AY$226),$AR$242:$AR$846,0)),"")</f>
        <v/>
      </c>
      <c r="AZ416" s="197" t="str">
        <f>IFERROR(INDEX($AV$242:$AV$846,MATCH(ROW()-ROW($AZ$226),$AR$242:$AR$846,0)),"")</f>
        <v/>
      </c>
      <c r="BA416" s="197"/>
      <c r="BB416" s="197"/>
      <c r="BC416" s="267"/>
      <c r="BF416" s="267"/>
    </row>
    <row r="417" spans="1:58" ht="7"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R417" s="193" t="str">
        <f>IF(AS417="","",MAX(AR$229:AR416)+1)</f>
        <v/>
      </c>
      <c r="AW417" s="197" t="str">
        <f>IFERROR(INDEX($AS$242:$AS$846,MATCH(ROW()-ROW($AW$226),$AR$242:$AR$846,0)),"")</f>
        <v/>
      </c>
      <c r="AX417" s="197" t="str">
        <f>IFERROR(INDEX($AT$242:$AT$846,MATCH(ROW()-ROW($AX$226),$AR$242:$AR$846,0)),"")</f>
        <v/>
      </c>
      <c r="AY417" s="197" t="str">
        <f>IFERROR(INDEX($AU$242:$AU$846,MATCH(ROW()-ROW($AY$226),$AR$242:$AR$846,0)),"")</f>
        <v/>
      </c>
      <c r="AZ417" s="197" t="str">
        <f>IFERROR(INDEX($AV$242:$AV$846,MATCH(ROW()-ROW($AZ$226),$AR$242:$AR$846,0)),"")</f>
        <v/>
      </c>
      <c r="BA417" s="197"/>
      <c r="BB417" s="197"/>
      <c r="BC417" s="267"/>
      <c r="BF417" s="267"/>
    </row>
    <row r="418" spans="1:58" ht="130" customHeight="1">
      <c r="A418" s="57"/>
      <c r="B418" s="376" t="s">
        <v>237</v>
      </c>
      <c r="C418" s="376"/>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c r="AD418" s="376"/>
      <c r="AE418" s="376"/>
      <c r="AF418" s="21"/>
      <c r="AR418" s="193" t="str">
        <f>IF(AS418="","",MAX(AR$229:AR417)+1)</f>
        <v/>
      </c>
      <c r="AW418" s="197" t="str">
        <f>IFERROR(INDEX($AS$242:$AS$846,MATCH(ROW()-ROW($AW$226),$AR$242:$AR$846,0)),"")</f>
        <v/>
      </c>
      <c r="AX418" s="197" t="str">
        <f>IFERROR(INDEX($AT$242:$AT$846,MATCH(ROW()-ROW($AX$226),$AR$242:$AR$846,0)),"")</f>
        <v/>
      </c>
      <c r="AY418" s="197" t="str">
        <f>IFERROR(INDEX($AU$242:$AU$846,MATCH(ROW()-ROW($AY$226),$AR$242:$AR$846,0)),"")</f>
        <v/>
      </c>
      <c r="AZ418" s="197" t="str">
        <f>IFERROR(INDEX($AV$242:$AV$846,MATCH(ROW()-ROW($AZ$226),$AR$242:$AR$846,0)),"")</f>
        <v/>
      </c>
      <c r="BA418" s="197"/>
      <c r="BB418" s="197"/>
      <c r="BC418" s="267"/>
      <c r="BF418" s="267"/>
    </row>
    <row r="419" spans="1:58" ht="7" customHeight="1" thickBo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R419" s="193" t="str">
        <f>IF(AS419="","",MAX(AR$229:AR418)+1)</f>
        <v/>
      </c>
      <c r="AW419" s="197" t="str">
        <f>IFERROR(INDEX($AS$242:$AS$846,MATCH(ROW()-ROW($AW$226),$AR$242:$AR$846,0)),"")</f>
        <v/>
      </c>
      <c r="AX419" s="197" t="str">
        <f>IFERROR(INDEX($AT$242:$AT$846,MATCH(ROW()-ROW($AX$226),$AR$242:$AR$846,0)),"")</f>
        <v/>
      </c>
      <c r="AY419" s="197" t="str">
        <f>IFERROR(INDEX($AU$242:$AU$846,MATCH(ROW()-ROW($AY$226),$AR$242:$AR$846,0)),"")</f>
        <v/>
      </c>
      <c r="AZ419" s="197" t="str">
        <f>IFERROR(INDEX($AV$242:$AV$846,MATCH(ROW()-ROW($AZ$226),$AR$242:$AR$846,0)),"")</f>
        <v/>
      </c>
      <c r="BA419" s="197"/>
      <c r="BB419" s="197"/>
      <c r="BC419" s="267"/>
      <c r="BF419" s="267"/>
    </row>
    <row r="420" spans="1:58" ht="25" customHeight="1" thickBot="1">
      <c r="A420" s="21"/>
      <c r="B420" s="369" t="s">
        <v>116</v>
      </c>
      <c r="C420" s="370"/>
      <c r="D420" s="370"/>
      <c r="E420" s="370"/>
      <c r="F420" s="370"/>
      <c r="G420" s="370"/>
      <c r="H420" s="370"/>
      <c r="I420" s="370"/>
      <c r="J420" s="370"/>
      <c r="K420" s="370"/>
      <c r="L420" s="370"/>
      <c r="M420" s="370"/>
      <c r="N420" s="370"/>
      <c r="O420" s="370"/>
      <c r="P420" s="370"/>
      <c r="Q420" s="370"/>
      <c r="R420" s="370"/>
      <c r="S420" s="370"/>
      <c r="T420" s="370"/>
      <c r="U420" s="370"/>
      <c r="V420" s="370"/>
      <c r="W420" s="370"/>
      <c r="X420" s="370"/>
      <c r="Y420" s="370"/>
      <c r="Z420" s="370"/>
      <c r="AA420" s="370"/>
      <c r="AB420" s="370"/>
      <c r="AC420" s="370"/>
      <c r="AD420" s="370"/>
      <c r="AE420" s="371"/>
      <c r="AF420" s="21"/>
      <c r="AR420" s="193" t="str">
        <f>IF(AS420="","",MAX(AR$229:AR419)+1)</f>
        <v/>
      </c>
      <c r="AW420" s="197" t="str">
        <f>IFERROR(INDEX($AS$242:$AS$846,MATCH(ROW()-ROW($AW$226),$AR$242:$AR$846,0)),"")</f>
        <v/>
      </c>
      <c r="AX420" s="197" t="str">
        <f>IFERROR(INDEX($AT$242:$AT$846,MATCH(ROW()-ROW($AX$226),$AR$242:$AR$846,0)),"")</f>
        <v/>
      </c>
      <c r="AY420" s="197" t="str">
        <f>IFERROR(INDEX($AU$242:$AU$846,MATCH(ROW()-ROW($AY$226),$AR$242:$AR$846,0)),"")</f>
        <v/>
      </c>
      <c r="AZ420" s="197" t="str">
        <f>IFERROR(INDEX($AV$242:$AV$846,MATCH(ROW()-ROW($AZ$226),$AR$242:$AR$846,0)),"")</f>
        <v/>
      </c>
      <c r="BA420" s="197"/>
      <c r="BB420" s="197"/>
      <c r="BC420" s="267"/>
      <c r="BF420" s="267"/>
    </row>
    <row r="421" spans="1:58" ht="7"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R421" s="193" t="str">
        <f>IF(AS421="","",MAX(AR$229:AR420)+1)</f>
        <v/>
      </c>
      <c r="AW421" s="197" t="str">
        <f>IFERROR(INDEX($AS$242:$AS$846,MATCH(ROW()-ROW($AW$226),$AR$242:$AR$846,0)),"")</f>
        <v/>
      </c>
      <c r="AX421" s="197" t="str">
        <f>IFERROR(INDEX($AT$242:$AT$846,MATCH(ROW()-ROW($AX$226),$AR$242:$AR$846,0)),"")</f>
        <v/>
      </c>
      <c r="AY421" s="197" t="str">
        <f>IFERROR(INDEX($AU$242:$AU$846,MATCH(ROW()-ROW($AY$226),$AR$242:$AR$846,0)),"")</f>
        <v/>
      </c>
      <c r="AZ421" s="197" t="str">
        <f>IFERROR(INDEX($AV$242:$AV$846,MATCH(ROW()-ROW($AZ$226),$AR$242:$AR$846,0)),"")</f>
        <v/>
      </c>
      <c r="BA421" s="197"/>
      <c r="BB421" s="197"/>
      <c r="BC421" s="267"/>
      <c r="BF421" s="267"/>
    </row>
    <row r="422" spans="1:58" ht="40" customHeight="1">
      <c r="A422" s="57"/>
      <c r="B422" s="30"/>
      <c r="C422" s="466" t="s">
        <v>238</v>
      </c>
      <c r="D422" s="466"/>
      <c r="E422" s="466"/>
      <c r="F422" s="466"/>
      <c r="G422" s="466"/>
      <c r="H422" s="466"/>
      <c r="I422" s="466"/>
      <c r="J422" s="466"/>
      <c r="K422" s="466"/>
      <c r="L422" s="466"/>
      <c r="M422" s="466"/>
      <c r="N422" s="466"/>
      <c r="O422" s="466"/>
      <c r="P422" s="466"/>
      <c r="Q422" s="466"/>
      <c r="R422" s="466"/>
      <c r="S422" s="466"/>
      <c r="T422" s="466"/>
      <c r="U422" s="466"/>
      <c r="V422" s="466"/>
      <c r="W422" s="466"/>
      <c r="X422" s="466"/>
      <c r="Y422" s="466"/>
      <c r="Z422" s="466"/>
      <c r="AA422" s="466"/>
      <c r="AB422" s="466"/>
      <c r="AC422" s="466"/>
      <c r="AD422" s="466"/>
      <c r="AE422" s="30"/>
      <c r="AF422" s="21"/>
      <c r="AR422" s="193" t="str">
        <f>IF(AS422="","",MAX(AR$229:AR421)+1)</f>
        <v/>
      </c>
      <c r="AW422" s="197" t="str">
        <f>IFERROR(INDEX($AS$242:$AS$846,MATCH(ROW()-ROW($AW$226),$AR$242:$AR$846,0)),"")</f>
        <v/>
      </c>
      <c r="AX422" s="197" t="str">
        <f>IFERROR(INDEX($AT$242:$AT$846,MATCH(ROW()-ROW($AX$226),$AR$242:$AR$846,0)),"")</f>
        <v/>
      </c>
      <c r="AY422" s="197" t="str">
        <f>IFERROR(INDEX($AU$242:$AU$846,MATCH(ROW()-ROW($AY$226),$AR$242:$AR$846,0)),"")</f>
        <v/>
      </c>
      <c r="AZ422" s="197" t="str">
        <f>IFERROR(INDEX($AV$242:$AV$846,MATCH(ROW()-ROW($AZ$226),$AR$242:$AR$846,0)),"")</f>
        <v/>
      </c>
      <c r="BA422" s="197"/>
      <c r="BB422" s="197"/>
      <c r="BC422" s="267"/>
      <c r="BF422" s="267"/>
    </row>
    <row r="423" spans="1:58" ht="7"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R423" s="193" t="str">
        <f>IF(AS423="","",MAX(AR$229:AR422)+1)</f>
        <v/>
      </c>
      <c r="AW423" s="197" t="str">
        <f>IFERROR(INDEX($AS$242:$AS$846,MATCH(ROW()-ROW($AW$226),$AR$242:$AR$846,0)),"")</f>
        <v/>
      </c>
      <c r="AX423" s="197" t="str">
        <f>IFERROR(INDEX($AT$242:$AT$846,MATCH(ROW()-ROW($AX$226),$AR$242:$AR$846,0)),"")</f>
        <v/>
      </c>
      <c r="AY423" s="197" t="str">
        <f>IFERROR(INDEX($AU$242:$AU$846,MATCH(ROW()-ROW($AY$226),$AR$242:$AR$846,0)),"")</f>
        <v/>
      </c>
      <c r="AZ423" s="197" t="str">
        <f>IFERROR(INDEX($AV$242:$AV$846,MATCH(ROW()-ROW($AZ$226),$AR$242:$AR$846,0)),"")</f>
        <v/>
      </c>
      <c r="BA423" s="197"/>
      <c r="BB423" s="197"/>
      <c r="BC423" s="267"/>
      <c r="BF423" s="267"/>
    </row>
    <row r="424" spans="1:58" ht="20.149999999999999" customHeight="1">
      <c r="A424" s="21"/>
      <c r="B424" s="475" t="s">
        <v>149</v>
      </c>
      <c r="C424" s="475"/>
      <c r="D424" s="475"/>
      <c r="E424" s="475"/>
      <c r="F424" s="475"/>
      <c r="G424" s="475"/>
      <c r="H424" s="475"/>
      <c r="I424" s="475"/>
      <c r="J424" s="475"/>
      <c r="K424" s="475"/>
      <c r="L424" s="475"/>
      <c r="M424" s="475"/>
      <c r="N424" s="475"/>
      <c r="O424" s="475"/>
      <c r="P424" s="475"/>
      <c r="Q424" s="476" t="s">
        <v>150</v>
      </c>
      <c r="R424" s="476"/>
      <c r="S424" s="476"/>
      <c r="T424" s="476"/>
      <c r="U424" s="476"/>
      <c r="V424" s="476"/>
      <c r="W424" s="324" t="s">
        <v>151</v>
      </c>
      <c r="X424" s="325"/>
      <c r="Y424" s="325"/>
      <c r="Z424" s="477" t="s">
        <v>152</v>
      </c>
      <c r="AA424" s="477"/>
      <c r="AB424" s="477"/>
      <c r="AC424" s="477"/>
      <c r="AD424" s="477"/>
      <c r="AE424" s="477"/>
      <c r="AF424" s="21"/>
      <c r="AR424" s="193" t="str">
        <f>IF(AS424="","",MAX(AR$229:AR423)+1)</f>
        <v/>
      </c>
      <c r="AW424" s="197" t="str">
        <f>IFERROR(INDEX($AS$242:$AS$846,MATCH(ROW()-ROW($AW$226),$AR$242:$AR$846,0)),"")</f>
        <v/>
      </c>
      <c r="AX424" s="197" t="str">
        <f>IFERROR(INDEX($AT$242:$AT$846,MATCH(ROW()-ROW($AX$226),$AR$242:$AR$846,0)),"")</f>
        <v/>
      </c>
      <c r="AY424" s="197" t="str">
        <f>IFERROR(INDEX($AU$242:$AU$846,MATCH(ROW()-ROW($AY$226),$AR$242:$AR$846,0)),"")</f>
        <v/>
      </c>
      <c r="AZ424" s="197" t="str">
        <f>IFERROR(INDEX($AV$242:$AV$846,MATCH(ROW()-ROW($AZ$226),$AR$242:$AR$846,0)),"")</f>
        <v/>
      </c>
      <c r="BA424" s="197"/>
      <c r="BB424" s="197"/>
      <c r="BC424" s="267"/>
      <c r="BF424" s="267"/>
    </row>
    <row r="425" spans="1:58" ht="20.149999999999999" customHeight="1">
      <c r="A425" s="21"/>
      <c r="B425" s="475"/>
      <c r="C425" s="475"/>
      <c r="D425" s="475"/>
      <c r="E425" s="475"/>
      <c r="F425" s="475"/>
      <c r="G425" s="475"/>
      <c r="H425" s="475"/>
      <c r="I425" s="475"/>
      <c r="J425" s="475"/>
      <c r="K425" s="475"/>
      <c r="L425" s="475"/>
      <c r="M425" s="475"/>
      <c r="N425" s="475"/>
      <c r="O425" s="475"/>
      <c r="P425" s="475"/>
      <c r="Q425" s="326" t="s">
        <v>75</v>
      </c>
      <c r="R425" s="326"/>
      <c r="S425" s="326"/>
      <c r="T425" s="326" t="s">
        <v>76</v>
      </c>
      <c r="U425" s="326"/>
      <c r="V425" s="326"/>
      <c r="W425" s="325"/>
      <c r="X425" s="325"/>
      <c r="Y425" s="325"/>
      <c r="Z425" s="326" t="s">
        <v>75</v>
      </c>
      <c r="AA425" s="326"/>
      <c r="AB425" s="326"/>
      <c r="AC425" s="326" t="s">
        <v>76</v>
      </c>
      <c r="AD425" s="326"/>
      <c r="AE425" s="326"/>
      <c r="AF425" s="21"/>
      <c r="AR425" s="193" t="str">
        <f>IF(AS425="","",MAX(AR$229:AR424)+1)</f>
        <v/>
      </c>
      <c r="AW425" s="197" t="str">
        <f>IFERROR(INDEX($AS$242:$AS$846,MATCH(ROW()-ROW($AW$226),$AR$242:$AR$846,0)),"")</f>
        <v/>
      </c>
      <c r="AX425" s="197" t="str">
        <f>IFERROR(INDEX($AT$242:$AT$846,MATCH(ROW()-ROW($AX$226),$AR$242:$AR$846,0)),"")</f>
        <v/>
      </c>
      <c r="AY425" s="197" t="str">
        <f>IFERROR(INDEX($AU$242:$AU$846,MATCH(ROW()-ROW($AY$226),$AR$242:$AR$846,0)),"")</f>
        <v/>
      </c>
      <c r="AZ425" s="197" t="str">
        <f>IFERROR(INDEX($AV$242:$AV$846,MATCH(ROW()-ROW($AZ$226),$AR$242:$AR$846,0)),"")</f>
        <v/>
      </c>
      <c r="BA425" s="197"/>
      <c r="BB425" s="197"/>
      <c r="BC425" s="267"/>
      <c r="BF425" s="267"/>
    </row>
    <row r="426" spans="1:58" ht="7"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R426" s="193" t="str">
        <f>IF(AS426="","",MAX(AR$229:AR425)+1)</f>
        <v/>
      </c>
      <c r="AW426" s="197" t="str">
        <f>IFERROR(INDEX($AS$242:$AS$846,MATCH(ROW()-ROW($AW$226),$AR$242:$AR$846,0)),"")</f>
        <v/>
      </c>
      <c r="AX426" s="197" t="str">
        <f>IFERROR(INDEX($AT$242:$AT$846,MATCH(ROW()-ROW($AX$226),$AR$242:$AR$846,0)),"")</f>
        <v/>
      </c>
      <c r="AY426" s="197" t="str">
        <f>IFERROR(INDEX($AU$242:$AU$846,MATCH(ROW()-ROW($AY$226),$AR$242:$AR$846,0)),"")</f>
        <v/>
      </c>
      <c r="AZ426" s="197" t="str">
        <f>IFERROR(INDEX($AV$242:$AV$846,MATCH(ROW()-ROW($AZ$226),$AR$242:$AR$846,0)),"")</f>
        <v/>
      </c>
      <c r="BA426" s="197"/>
      <c r="BB426" s="197"/>
      <c r="BC426" s="267"/>
      <c r="BF426" s="267"/>
    </row>
    <row r="427" spans="1:58" ht="50.15" customHeight="1">
      <c r="A427" s="57"/>
      <c r="B427" s="413" t="s">
        <v>239</v>
      </c>
      <c r="C427" s="413"/>
      <c r="D427" s="413"/>
      <c r="E427" s="413"/>
      <c r="F427" s="413"/>
      <c r="G427" s="413"/>
      <c r="H427" s="413"/>
      <c r="I427" s="413"/>
      <c r="J427" s="413"/>
      <c r="K427" s="413"/>
      <c r="L427" s="413"/>
      <c r="M427" s="413"/>
      <c r="N427" s="413"/>
      <c r="O427" s="413"/>
      <c r="P427" s="413"/>
      <c r="Q427" s="502">
        <f>VLOOKUP($AG427,PriceList,3,FALSE)</f>
        <v>889.31</v>
      </c>
      <c r="R427" s="502"/>
      <c r="S427" s="502"/>
      <c r="T427" s="502">
        <f>VLOOKUP($AG427,PriceList,4,FALSE)</f>
        <v>1156.1030000000001</v>
      </c>
      <c r="U427" s="502"/>
      <c r="V427" s="502"/>
      <c r="W427" s="472"/>
      <c r="X427" s="473"/>
      <c r="Y427" s="474"/>
      <c r="Z427" s="502">
        <f>Q427*W427</f>
        <v>0</v>
      </c>
      <c r="AA427" s="502"/>
      <c r="AB427" s="502"/>
      <c r="AC427" s="502">
        <f>T427*W427</f>
        <v>0</v>
      </c>
      <c r="AD427" s="502"/>
      <c r="AE427" s="502"/>
      <c r="AF427" s="21"/>
      <c r="AG427" s="61" t="s">
        <v>240</v>
      </c>
      <c r="AH427" s="66" t="s">
        <v>155</v>
      </c>
      <c r="AI427" s="66" t="b">
        <f>AND(W427&gt;0,AH427="Y")</f>
        <v>0</v>
      </c>
      <c r="AJ427" s="116" t="b">
        <f>OR(ISERROR(Q427),ISERROR(T427),ISERROR(Z427),ISERROR(AC427))</f>
        <v>0</v>
      </c>
      <c r="AQ427" s="196" t="s">
        <v>241</v>
      </c>
      <c r="AR427" s="193" t="str">
        <f>IF(AS427="","",MAX(AR$229:AR426)+1)</f>
        <v/>
      </c>
      <c r="AS427" s="209" t="str">
        <f>IF(W427&gt;0,AQ427,"")</f>
        <v/>
      </c>
      <c r="AT427" s="210" t="str">
        <f>IF(W427&gt;0,W427,"")</f>
        <v/>
      </c>
      <c r="AU427" s="211" t="str">
        <f>IF(W427&gt;0,Z427,"")</f>
        <v/>
      </c>
      <c r="AV427" s="211" t="str">
        <f>IF(W427&gt;0,AC427,"")</f>
        <v/>
      </c>
      <c r="AW427" s="197" t="str">
        <f>IFERROR(INDEX($AS$242:$AS$846,MATCH(ROW()-ROW($AW$226),$AR$242:$AR$846,0)),"")</f>
        <v/>
      </c>
      <c r="AX427" s="197" t="str">
        <f>IFERROR(INDEX($AT$242:$AT$846,MATCH(ROW()-ROW($AX$226),$AR$242:$AR$846,0)),"")</f>
        <v/>
      </c>
      <c r="AY427" s="197" t="str">
        <f>IFERROR(INDEX($AU$242:$AU$846,MATCH(ROW()-ROW($AY$226),$AR$242:$AR$846,0)),"")</f>
        <v/>
      </c>
      <c r="AZ427" s="197" t="str">
        <f>IFERROR(INDEX($AV$242:$AV$846,MATCH(ROW()-ROW($AZ$226),$AR$242:$AR$846,0)),"")</f>
        <v/>
      </c>
      <c r="BA427" s="197"/>
      <c r="BB427" s="197"/>
      <c r="BC427" s="267"/>
      <c r="BF427" s="267"/>
    </row>
    <row r="428" spans="1:58" ht="5.1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R428" s="193" t="str">
        <f>IF(AS428="","",MAX(AR$229:AR427)+1)</f>
        <v/>
      </c>
      <c r="AW428" s="197" t="str">
        <f>IFERROR(INDEX($AS$242:$AS$846,MATCH(ROW()-ROW($AW$226),$AR$242:$AR$846,0)),"")</f>
        <v/>
      </c>
      <c r="AX428" s="197" t="str">
        <f>IFERROR(INDEX($AT$242:$AT$846,MATCH(ROW()-ROW($AX$226),$AR$242:$AR$846,0)),"")</f>
        <v/>
      </c>
      <c r="AY428" s="197" t="str">
        <f>IFERROR(INDEX($AU$242:$AU$846,MATCH(ROW()-ROW($AY$226),$AR$242:$AR$846,0)),"")</f>
        <v/>
      </c>
      <c r="AZ428" s="197" t="str">
        <f>IFERROR(INDEX($AV$242:$AV$846,MATCH(ROW()-ROW($AZ$226),$AR$242:$AR$846,0)),"")</f>
        <v/>
      </c>
      <c r="BA428" s="197"/>
      <c r="BB428" s="197"/>
      <c r="BC428" s="267"/>
      <c r="BF428" s="267"/>
    </row>
    <row r="429" spans="1:58" ht="5.15" customHeight="1">
      <c r="A429" s="21"/>
      <c r="B429" s="21"/>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21"/>
      <c r="AF429" s="21"/>
      <c r="AR429" s="193" t="str">
        <f>IF(AS429="","",MAX(AR$229:AR428)+1)</f>
        <v/>
      </c>
      <c r="AW429" s="197" t="str">
        <f>IFERROR(INDEX($AS$242:$AS$846,MATCH(ROW()-ROW($AW$226),$AR$242:$AR$846,0)),"")</f>
        <v/>
      </c>
      <c r="AX429" s="197" t="str">
        <f>IFERROR(INDEX($AT$242:$AT$846,MATCH(ROW()-ROW($AX$226),$AR$242:$AR$846,0)),"")</f>
        <v/>
      </c>
      <c r="AY429" s="197" t="str">
        <f>IFERROR(INDEX($AU$242:$AU$846,MATCH(ROW()-ROW($AY$226),$AR$242:$AR$846,0)),"")</f>
        <v/>
      </c>
      <c r="AZ429" s="197" t="str">
        <f>IFERROR(INDEX($AV$242:$AV$846,MATCH(ROW()-ROW($AZ$226),$AR$242:$AR$846,0)),"")</f>
        <v/>
      </c>
      <c r="BA429" s="197"/>
      <c r="BB429" s="197"/>
      <c r="BC429" s="267"/>
      <c r="BF429" s="267"/>
    </row>
    <row r="430" spans="1:58" ht="7"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R430" s="193" t="str">
        <f>IF(AS430="","",MAX(AR$229:AR429)+1)</f>
        <v/>
      </c>
      <c r="AW430" s="197" t="str">
        <f>IFERROR(INDEX($AS$242:$AS$846,MATCH(ROW()-ROW($AW$226),$AR$242:$AR$846,0)),"")</f>
        <v/>
      </c>
      <c r="AX430" s="197" t="str">
        <f>IFERROR(INDEX($AT$242:$AT$846,MATCH(ROW()-ROW($AX$226),$AR$242:$AR$846,0)),"")</f>
        <v/>
      </c>
      <c r="AY430" s="197" t="str">
        <f>IFERROR(INDEX($AU$242:$AU$846,MATCH(ROW()-ROW($AY$226),$AR$242:$AR$846,0)),"")</f>
        <v/>
      </c>
      <c r="AZ430" s="197" t="str">
        <f>IFERROR(INDEX($AV$242:$AV$846,MATCH(ROW()-ROW($AZ$226),$AR$242:$AR$846,0)),"")</f>
        <v/>
      </c>
      <c r="BA430" s="197"/>
      <c r="BB430" s="197"/>
      <c r="BC430" s="267"/>
      <c r="BF430" s="267"/>
    </row>
    <row r="431" spans="1:58" ht="50.15" customHeight="1">
      <c r="A431" s="57"/>
      <c r="B431" s="413" t="s">
        <v>242</v>
      </c>
      <c r="C431" s="413"/>
      <c r="D431" s="413"/>
      <c r="E431" s="413"/>
      <c r="F431" s="413"/>
      <c r="G431" s="413"/>
      <c r="H431" s="413"/>
      <c r="I431" s="413"/>
      <c r="J431" s="413"/>
      <c r="K431" s="413"/>
      <c r="L431" s="413"/>
      <c r="M431" s="413"/>
      <c r="N431" s="413"/>
      <c r="O431" s="413"/>
      <c r="P431" s="413"/>
      <c r="Q431" s="502">
        <f>VLOOKUP($AG431,PriceList,3,FALSE)</f>
        <v>973.12</v>
      </c>
      <c r="R431" s="502"/>
      <c r="S431" s="502"/>
      <c r="T431" s="502">
        <f>VLOOKUP($AG431,PriceList,4,FALSE)</f>
        <v>1265.056</v>
      </c>
      <c r="U431" s="502"/>
      <c r="V431" s="502"/>
      <c r="W431" s="472"/>
      <c r="X431" s="473"/>
      <c r="Y431" s="474"/>
      <c r="Z431" s="502">
        <f>Q431*W431</f>
        <v>0</v>
      </c>
      <c r="AA431" s="502"/>
      <c r="AB431" s="502"/>
      <c r="AC431" s="502">
        <f>T431*W431</f>
        <v>0</v>
      </c>
      <c r="AD431" s="502"/>
      <c r="AE431" s="502"/>
      <c r="AF431" s="21"/>
      <c r="AG431" s="61" t="s">
        <v>243</v>
      </c>
      <c r="AH431" s="66" t="s">
        <v>155</v>
      </c>
      <c r="AI431" s="66" t="b">
        <f>AND(W431&gt;0,AH431="Y")</f>
        <v>0</v>
      </c>
      <c r="AJ431" s="116" t="b">
        <f>OR(ISERROR(Q431),ISERROR(T431),ISERROR(Z431),ISERROR(AC431))</f>
        <v>0</v>
      </c>
      <c r="AQ431" s="196" t="s">
        <v>244</v>
      </c>
      <c r="AR431" s="193" t="str">
        <f>IF(AS431="","",MAX(AR$229:AR430)+1)</f>
        <v/>
      </c>
      <c r="AS431" s="209" t="str">
        <f>IF(W431&gt;0,AQ431,"")</f>
        <v/>
      </c>
      <c r="AT431" s="210" t="str">
        <f>IF(W431&gt;0,W431,"")</f>
        <v/>
      </c>
      <c r="AU431" s="211" t="str">
        <f>IF(W431&gt;0,Z431,"")</f>
        <v/>
      </c>
      <c r="AV431" s="211" t="str">
        <f>IF(W431&gt;0,AC431,"")</f>
        <v/>
      </c>
      <c r="AW431" s="197" t="str">
        <f>IFERROR(INDEX($AS$242:$AS$846,MATCH(ROW()-ROW($AW$226),$AR$242:$AR$846,0)),"")</f>
        <v/>
      </c>
      <c r="AX431" s="197" t="str">
        <f>IFERROR(INDEX($AT$242:$AT$846,MATCH(ROW()-ROW($AX$226),$AR$242:$AR$846,0)),"")</f>
        <v/>
      </c>
      <c r="AY431" s="197" t="str">
        <f>IFERROR(INDEX($AU$242:$AU$846,MATCH(ROW()-ROW($AY$226),$AR$242:$AR$846,0)),"")</f>
        <v/>
      </c>
      <c r="AZ431" s="197" t="str">
        <f>IFERROR(INDEX($AV$242:$AV$846,MATCH(ROW()-ROW($AZ$226),$AR$242:$AR$846,0)),"")</f>
        <v/>
      </c>
      <c r="BA431" s="197"/>
      <c r="BB431" s="197"/>
      <c r="BC431" s="267"/>
      <c r="BF431" s="267"/>
    </row>
    <row r="432" spans="1:58" ht="5.1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R432" s="193" t="str">
        <f>IF(AS432="","",MAX(AR$229:AR431)+1)</f>
        <v/>
      </c>
      <c r="AW432" s="197" t="str">
        <f>IFERROR(INDEX($AS$242:$AS$846,MATCH(ROW()-ROW($AW$226),$AR$242:$AR$846,0)),"")</f>
        <v/>
      </c>
      <c r="AX432" s="197" t="str">
        <f>IFERROR(INDEX($AT$242:$AT$846,MATCH(ROW()-ROW($AX$226),$AR$242:$AR$846,0)),"")</f>
        <v/>
      </c>
      <c r="AY432" s="197" t="str">
        <f>IFERROR(INDEX($AU$242:$AU$846,MATCH(ROW()-ROW($AY$226),$AR$242:$AR$846,0)),"")</f>
        <v/>
      </c>
      <c r="AZ432" s="197" t="str">
        <f>IFERROR(INDEX($AV$242:$AV$846,MATCH(ROW()-ROW($AZ$226),$AR$242:$AR$846,0)),"")</f>
        <v/>
      </c>
      <c r="BA432" s="197"/>
      <c r="BB432" s="197"/>
      <c r="BC432" s="267"/>
      <c r="BF432" s="267"/>
    </row>
    <row r="433" spans="1:58" ht="5.15" customHeight="1">
      <c r="A433" s="21"/>
      <c r="B433" s="21"/>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21"/>
      <c r="AF433" s="21"/>
      <c r="AR433" s="193" t="str">
        <f>IF(AS433="","",MAX(AR$229:AR432)+1)</f>
        <v/>
      </c>
      <c r="AW433" s="197" t="str">
        <f>IFERROR(INDEX($AS$242:$AS$846,MATCH(ROW()-ROW($AW$226),$AR$242:$AR$846,0)),"")</f>
        <v/>
      </c>
      <c r="AX433" s="197" t="str">
        <f>IFERROR(INDEX($AT$242:$AT$846,MATCH(ROW()-ROW($AX$226),$AR$242:$AR$846,0)),"")</f>
        <v/>
      </c>
      <c r="AY433" s="197" t="str">
        <f>IFERROR(INDEX($AU$242:$AU$846,MATCH(ROW()-ROW($AY$226),$AR$242:$AR$846,0)),"")</f>
        <v/>
      </c>
      <c r="AZ433" s="197" t="str">
        <f>IFERROR(INDEX($AV$242:$AV$846,MATCH(ROW()-ROW($AZ$226),$AR$242:$AR$846,0)),"")</f>
        <v/>
      </c>
      <c r="BA433" s="197"/>
      <c r="BB433" s="197"/>
      <c r="BC433" s="267"/>
      <c r="BF433" s="267"/>
    </row>
    <row r="434" spans="1:58" ht="5.1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R434" s="193" t="str">
        <f>IF(AS434="","",MAX(AR$229:AR433)+1)</f>
        <v/>
      </c>
      <c r="AW434" s="197" t="str">
        <f>IFERROR(INDEX($AS$242:$AS$846,MATCH(ROW()-ROW($AW$226),$AR$242:$AR$846,0)),"")</f>
        <v/>
      </c>
      <c r="AX434" s="197" t="str">
        <f>IFERROR(INDEX($AT$242:$AT$846,MATCH(ROW()-ROW($AX$226),$AR$242:$AR$846,0)),"")</f>
        <v/>
      </c>
      <c r="AY434" s="197" t="str">
        <f>IFERROR(INDEX($AU$242:$AU$846,MATCH(ROW()-ROW($AY$226),$AR$242:$AR$846,0)),"")</f>
        <v/>
      </c>
      <c r="AZ434" s="197" t="str">
        <f>IFERROR(INDEX($AV$242:$AV$846,MATCH(ROW()-ROW($AZ$226),$AR$242:$AR$846,0)),"")</f>
        <v/>
      </c>
      <c r="BA434" s="197"/>
      <c r="BB434" s="197"/>
      <c r="BC434" s="267"/>
      <c r="BF434" s="267"/>
    </row>
    <row r="435" spans="1:58" ht="50.15" customHeight="1">
      <c r="A435" s="57"/>
      <c r="B435" s="413" t="s">
        <v>245</v>
      </c>
      <c r="C435" s="413"/>
      <c r="D435" s="413"/>
      <c r="E435" s="413"/>
      <c r="F435" s="413"/>
      <c r="G435" s="413"/>
      <c r="H435" s="413"/>
      <c r="I435" s="413"/>
      <c r="J435" s="413"/>
      <c r="K435" s="413"/>
      <c r="L435" s="413"/>
      <c r="M435" s="413"/>
      <c r="N435" s="413"/>
      <c r="O435" s="413"/>
      <c r="P435" s="413"/>
      <c r="Q435" s="502">
        <f>VLOOKUP($AG435,PriceList,3,FALSE)</f>
        <v>1434.93</v>
      </c>
      <c r="R435" s="502"/>
      <c r="S435" s="502"/>
      <c r="T435" s="502">
        <f>VLOOKUP($AG435,PriceList,4,FALSE)</f>
        <v>1865.4090000000001</v>
      </c>
      <c r="U435" s="502"/>
      <c r="V435" s="502"/>
      <c r="W435" s="472"/>
      <c r="X435" s="473"/>
      <c r="Y435" s="474"/>
      <c r="Z435" s="515">
        <f>Q435*W435</f>
        <v>0</v>
      </c>
      <c r="AA435" s="502"/>
      <c r="AB435" s="502"/>
      <c r="AC435" s="502">
        <f>T435*W435</f>
        <v>0</v>
      </c>
      <c r="AD435" s="502"/>
      <c r="AE435" s="502"/>
      <c r="AF435" s="21"/>
      <c r="AG435" s="61" t="s">
        <v>246</v>
      </c>
      <c r="AH435" s="66" t="s">
        <v>155</v>
      </c>
      <c r="AI435" s="66" t="b">
        <f>AND(W435&gt;0,AH435="Y")</f>
        <v>0</v>
      </c>
      <c r="AJ435" s="116" t="b">
        <f>OR(ISERROR(Q435),ISERROR(T435),ISERROR(Z435),ISERROR(AC435))</f>
        <v>0</v>
      </c>
      <c r="AQ435" s="196" t="s">
        <v>247</v>
      </c>
      <c r="AR435" s="193" t="str">
        <f>IF(AS435="","",MAX(AR$229:AR434)+1)</f>
        <v/>
      </c>
      <c r="AS435" s="209" t="str">
        <f>IF(W435&gt;0,AQ435,"")</f>
        <v/>
      </c>
      <c r="AT435" s="210" t="str">
        <f>IF(W435&gt;0,W435,"")</f>
        <v/>
      </c>
      <c r="AU435" s="211" t="str">
        <f>IF(W435&gt;0,Z435,"")</f>
        <v/>
      </c>
      <c r="AV435" s="211" t="str">
        <f>IF(W435&gt;0,AC435,"")</f>
        <v/>
      </c>
      <c r="AW435" s="197" t="str">
        <f>IFERROR(INDEX($AS$242:$AS$846,MATCH(ROW()-ROW($AW$226),$AR$242:$AR$846,0)),"")</f>
        <v/>
      </c>
      <c r="AX435" s="197" t="str">
        <f>IFERROR(INDEX($AT$242:$AT$846,MATCH(ROW()-ROW($AX$226),$AR$242:$AR$846,0)),"")</f>
        <v/>
      </c>
      <c r="AY435" s="197" t="str">
        <f>IFERROR(INDEX($AU$242:$AU$846,MATCH(ROW()-ROW($AY$226),$AR$242:$AR$846,0)),"")</f>
        <v/>
      </c>
      <c r="AZ435" s="197" t="str">
        <f>IFERROR(INDEX($AV$242:$AV$846,MATCH(ROW()-ROW($AZ$226),$AR$242:$AR$846,0)),"")</f>
        <v/>
      </c>
      <c r="BA435" s="197"/>
      <c r="BB435" s="197"/>
      <c r="BC435" s="267"/>
      <c r="BF435" s="267"/>
    </row>
    <row r="436" spans="1:58" ht="5.1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R436" s="193" t="str">
        <f>IF(AS436="","",MAX(AR$229:AR435)+1)</f>
        <v/>
      </c>
      <c r="AW436" s="197" t="str">
        <f>IFERROR(INDEX($AS$242:$AS$846,MATCH(ROW()-ROW($AW$226),$AR$242:$AR$846,0)),"")</f>
        <v/>
      </c>
      <c r="AX436" s="197" t="str">
        <f>IFERROR(INDEX($AT$242:$AT$846,MATCH(ROW()-ROW($AX$226),$AR$242:$AR$846,0)),"")</f>
        <v/>
      </c>
      <c r="AY436" s="197" t="str">
        <f>IFERROR(INDEX($AU$242:$AU$846,MATCH(ROW()-ROW($AY$226),$AR$242:$AR$846,0)),"")</f>
        <v/>
      </c>
      <c r="AZ436" s="197" t="str">
        <f>IFERROR(INDEX($AV$242:$AV$846,MATCH(ROW()-ROW($AZ$226),$AR$242:$AR$846,0)),"")</f>
        <v/>
      </c>
      <c r="BA436" s="197"/>
      <c r="BB436" s="197"/>
      <c r="BC436" s="267"/>
      <c r="BF436" s="267"/>
    </row>
    <row r="437" spans="1:58" ht="5.15" customHeight="1">
      <c r="A437" s="21"/>
      <c r="B437" s="21"/>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21"/>
      <c r="AF437" s="21"/>
      <c r="AR437" s="193" t="str">
        <f>IF(AS437="","",MAX(AR$229:AR436)+1)</f>
        <v/>
      </c>
      <c r="AW437" s="197" t="str">
        <f>IFERROR(INDEX($AS$242:$AS$846,MATCH(ROW()-ROW($AW$226),$AR$242:$AR$846,0)),"")</f>
        <v/>
      </c>
      <c r="AX437" s="197" t="str">
        <f>IFERROR(INDEX($AT$242:$AT$846,MATCH(ROW()-ROW($AX$226),$AR$242:$AR$846,0)),"")</f>
        <v/>
      </c>
      <c r="AY437" s="197" t="str">
        <f>IFERROR(INDEX($AU$242:$AU$846,MATCH(ROW()-ROW($AY$226),$AR$242:$AR$846,0)),"")</f>
        <v/>
      </c>
      <c r="AZ437" s="197" t="str">
        <f>IFERROR(INDEX($AV$242:$AV$846,MATCH(ROW()-ROW($AZ$226),$AR$242:$AR$846,0)),"")</f>
        <v/>
      </c>
      <c r="BA437" s="197"/>
      <c r="BB437" s="197"/>
      <c r="BC437" s="267"/>
      <c r="BF437" s="267"/>
    </row>
    <row r="438" spans="1:58" ht="5.1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R438" s="193" t="str">
        <f>IF(AS438="","",MAX(AR$229:AR437)+1)</f>
        <v/>
      </c>
      <c r="AW438" s="197" t="str">
        <f>IFERROR(INDEX($AS$242:$AS$846,MATCH(ROW()-ROW($AW$226),$AR$242:$AR$846,0)),"")</f>
        <v/>
      </c>
      <c r="AX438" s="197" t="str">
        <f>IFERROR(INDEX($AT$242:$AT$846,MATCH(ROW()-ROW($AX$226),$AR$242:$AR$846,0)),"")</f>
        <v/>
      </c>
      <c r="AY438" s="197" t="str">
        <f>IFERROR(INDEX($AU$242:$AU$846,MATCH(ROW()-ROW($AY$226),$AR$242:$AR$846,0)),"")</f>
        <v/>
      </c>
      <c r="AZ438" s="197" t="str">
        <f>IFERROR(INDEX($AV$242:$AV$846,MATCH(ROW()-ROW($AZ$226),$AR$242:$AR$846,0)),"")</f>
        <v/>
      </c>
      <c r="BA438" s="197"/>
      <c r="BB438" s="197"/>
      <c r="BC438" s="267"/>
      <c r="BF438" s="267"/>
    </row>
    <row r="439" spans="1:58" ht="50.15" customHeight="1">
      <c r="A439" s="57"/>
      <c r="B439" s="413" t="s">
        <v>248</v>
      </c>
      <c r="C439" s="413"/>
      <c r="D439" s="413"/>
      <c r="E439" s="413"/>
      <c r="F439" s="413"/>
      <c r="G439" s="413"/>
      <c r="H439" s="413"/>
      <c r="I439" s="413"/>
      <c r="J439" s="413"/>
      <c r="K439" s="413"/>
      <c r="L439" s="413"/>
      <c r="M439" s="413"/>
      <c r="N439" s="413"/>
      <c r="O439" s="413"/>
      <c r="P439" s="413"/>
      <c r="Q439" s="502">
        <f>VLOOKUP($AG439,PriceList,3,FALSE)</f>
        <v>1779.75</v>
      </c>
      <c r="R439" s="502"/>
      <c r="S439" s="502"/>
      <c r="T439" s="502">
        <f>VLOOKUP($AG439,PriceList,4,FALSE)</f>
        <v>2313.6750000000002</v>
      </c>
      <c r="U439" s="502"/>
      <c r="V439" s="502"/>
      <c r="W439" s="472"/>
      <c r="X439" s="473"/>
      <c r="Y439" s="474"/>
      <c r="Z439" s="515">
        <f>Q439*W439</f>
        <v>0</v>
      </c>
      <c r="AA439" s="502"/>
      <c r="AB439" s="502"/>
      <c r="AC439" s="502">
        <f>T439*W439</f>
        <v>0</v>
      </c>
      <c r="AD439" s="502"/>
      <c r="AE439" s="502"/>
      <c r="AF439" s="21"/>
      <c r="AG439" s="61" t="s">
        <v>249</v>
      </c>
      <c r="AH439" s="66" t="s">
        <v>155</v>
      </c>
      <c r="AI439" s="66" t="b">
        <f>AND(W439&gt;0,AH439="Y")</f>
        <v>0</v>
      </c>
      <c r="AJ439" s="116" t="b">
        <f>OR(ISERROR(Q439),ISERROR(T439),ISERROR(Z439),ISERROR(AC439))</f>
        <v>0</v>
      </c>
      <c r="AQ439" s="196" t="s">
        <v>250</v>
      </c>
      <c r="AR439" s="193" t="str">
        <f>IF(AS439="","",MAX(AR$229:AR438)+1)</f>
        <v/>
      </c>
      <c r="AS439" s="209" t="str">
        <f>IF(W439&gt;0,AQ439,"")</f>
        <v/>
      </c>
      <c r="AT439" s="210" t="str">
        <f>IF(W439&gt;0,W439,"")</f>
        <v/>
      </c>
      <c r="AU439" s="211" t="str">
        <f>IF(W439&gt;0,Z439,"")</f>
        <v/>
      </c>
      <c r="AV439" s="211" t="str">
        <f>IF(W439&gt;0,AC439,"")</f>
        <v/>
      </c>
      <c r="AW439" s="197" t="str">
        <f>IFERROR(INDEX($AS$242:$AS$846,MATCH(ROW()-ROW($AW$226),$AR$242:$AR$846,0)),"")</f>
        <v/>
      </c>
      <c r="AX439" s="197" t="str">
        <f>IFERROR(INDEX($AT$242:$AT$846,MATCH(ROW()-ROW($AX$226),$AR$242:$AR$846,0)),"")</f>
        <v/>
      </c>
      <c r="AY439" s="197" t="str">
        <f>IFERROR(INDEX($AU$242:$AU$846,MATCH(ROW()-ROW($AY$226),$AR$242:$AR$846,0)),"")</f>
        <v/>
      </c>
      <c r="AZ439" s="197" t="str">
        <f>IFERROR(INDEX($AV$242:$AV$846,MATCH(ROW()-ROW($AZ$226),$AR$242:$AR$846,0)),"")</f>
        <v/>
      </c>
      <c r="BA439" s="197"/>
      <c r="BB439" s="197"/>
      <c r="BC439" s="267"/>
      <c r="BF439" s="267"/>
    </row>
    <row r="440" spans="1:58" ht="5.1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R440" s="193" t="str">
        <f>IF(AS440="","",MAX(AR$229:AR439)+1)</f>
        <v/>
      </c>
      <c r="AW440" s="197" t="str">
        <f>IFERROR(INDEX($AS$242:$AS$846,MATCH(ROW()-ROW($AW$226),$AR$242:$AR$846,0)),"")</f>
        <v/>
      </c>
      <c r="AX440" s="197" t="str">
        <f>IFERROR(INDEX($AT$242:$AT$846,MATCH(ROW()-ROW($AX$226),$AR$242:$AR$846,0)),"")</f>
        <v/>
      </c>
      <c r="AY440" s="197" t="str">
        <f>IFERROR(INDEX($AU$242:$AU$846,MATCH(ROW()-ROW($AY$226),$AR$242:$AR$846,0)),"")</f>
        <v/>
      </c>
      <c r="AZ440" s="197" t="str">
        <f>IFERROR(INDEX($AV$242:$AV$846,MATCH(ROW()-ROW($AZ$226),$AR$242:$AR$846,0)),"")</f>
        <v/>
      </c>
      <c r="BA440" s="197"/>
      <c r="BB440" s="197"/>
      <c r="BC440" s="267"/>
      <c r="BF440" s="267"/>
    </row>
    <row r="441" spans="1:58" ht="5.15" customHeight="1">
      <c r="A441" s="21"/>
      <c r="B441" s="2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21"/>
      <c r="AF441" s="21"/>
      <c r="AR441" s="193" t="str">
        <f>IF(AS441="","",MAX(AR$229:AR440)+1)</f>
        <v/>
      </c>
      <c r="AW441" s="197" t="str">
        <f>IFERROR(INDEX($AS$242:$AS$846,MATCH(ROW()-ROW($AW$226),$AR$242:$AR$846,0)),"")</f>
        <v/>
      </c>
      <c r="AX441" s="197" t="str">
        <f>IFERROR(INDEX($AT$242:$AT$846,MATCH(ROW()-ROW($AX$226),$AR$242:$AR$846,0)),"")</f>
        <v/>
      </c>
      <c r="AY441" s="197" t="str">
        <f>IFERROR(INDEX($AU$242:$AU$846,MATCH(ROW()-ROW($AY$226),$AR$242:$AR$846,0)),"")</f>
        <v/>
      </c>
      <c r="AZ441" s="197" t="str">
        <f>IFERROR(INDEX($AV$242:$AV$846,MATCH(ROW()-ROW($AZ$226),$AR$242:$AR$846,0)),"")</f>
        <v/>
      </c>
      <c r="BA441" s="197"/>
      <c r="BB441" s="197"/>
      <c r="BC441" s="267"/>
      <c r="BF441" s="267"/>
    </row>
    <row r="442" spans="1:58" ht="5.1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R442" s="193" t="str">
        <f>IF(AS442="","",MAX(AR$229:AR441)+1)</f>
        <v/>
      </c>
      <c r="AW442" s="197" t="str">
        <f>IFERROR(INDEX($AS$242:$AS$846,MATCH(ROW()-ROW($AW$226),$AR$242:$AR$846,0)),"")</f>
        <v/>
      </c>
      <c r="AX442" s="197" t="str">
        <f>IFERROR(INDEX($AT$242:$AT$846,MATCH(ROW()-ROW($AX$226),$AR$242:$AR$846,0)),"")</f>
        <v/>
      </c>
      <c r="AY442" s="197" t="str">
        <f>IFERROR(INDEX($AU$242:$AU$846,MATCH(ROW()-ROW($AY$226),$AR$242:$AR$846,0)),"")</f>
        <v/>
      </c>
      <c r="AZ442" s="197" t="str">
        <f>IFERROR(INDEX($AV$242:$AV$846,MATCH(ROW()-ROW($AZ$226),$AR$242:$AR$846,0)),"")</f>
        <v/>
      </c>
      <c r="BA442" s="197"/>
      <c r="BB442" s="197"/>
      <c r="BC442" s="267"/>
      <c r="BF442" s="267"/>
    </row>
    <row r="443" spans="1:58" ht="50.15" customHeight="1">
      <c r="A443" s="57"/>
      <c r="B443" s="413" t="s">
        <v>251</v>
      </c>
      <c r="C443" s="413"/>
      <c r="D443" s="413"/>
      <c r="E443" s="413"/>
      <c r="F443" s="413"/>
      <c r="G443" s="413"/>
      <c r="H443" s="413"/>
      <c r="I443" s="413"/>
      <c r="J443" s="413"/>
      <c r="K443" s="413"/>
      <c r="L443" s="413"/>
      <c r="M443" s="413"/>
      <c r="N443" s="413"/>
      <c r="O443" s="413"/>
      <c r="P443" s="413"/>
      <c r="Q443" s="502">
        <f>VLOOKUP($AG443,PriceList,3,FALSE)</f>
        <v>973.12</v>
      </c>
      <c r="R443" s="502"/>
      <c r="S443" s="502"/>
      <c r="T443" s="502">
        <f>VLOOKUP($AG443,PriceList,4,FALSE)</f>
        <v>1265.056</v>
      </c>
      <c r="U443" s="502"/>
      <c r="V443" s="502"/>
      <c r="W443" s="472"/>
      <c r="X443" s="473"/>
      <c r="Y443" s="474"/>
      <c r="Z443" s="515">
        <f>Q443*W443</f>
        <v>0</v>
      </c>
      <c r="AA443" s="502"/>
      <c r="AB443" s="502"/>
      <c r="AC443" s="502">
        <f>T443*W443</f>
        <v>0</v>
      </c>
      <c r="AD443" s="502"/>
      <c r="AE443" s="502"/>
      <c r="AF443" s="21"/>
      <c r="AG443" s="61" t="s">
        <v>252</v>
      </c>
      <c r="AH443" s="66" t="s">
        <v>155</v>
      </c>
      <c r="AI443" s="66" t="b">
        <f>AND(W443&gt;0,AH443="Y")</f>
        <v>0</v>
      </c>
      <c r="AJ443" s="116" t="b">
        <f>OR(ISERROR(Q443),ISERROR(T443),ISERROR(Z443),ISERROR(AC443))</f>
        <v>0</v>
      </c>
      <c r="AQ443" s="196" t="s">
        <v>253</v>
      </c>
      <c r="AR443" s="193" t="str">
        <f>IF(AS443="","",MAX(AR$229:AR442)+1)</f>
        <v/>
      </c>
      <c r="AS443" s="209" t="str">
        <f>IF(W443&gt;0,AQ443,"")</f>
        <v/>
      </c>
      <c r="AT443" s="210" t="str">
        <f>IF(W443&gt;0,W443,"")</f>
        <v/>
      </c>
      <c r="AU443" s="211" t="str">
        <f>IF(W443&gt;0,Z443,"")</f>
        <v/>
      </c>
      <c r="AV443" s="211" t="str">
        <f>IF(W443&gt;0,AC443,"")</f>
        <v/>
      </c>
      <c r="AW443" s="197" t="str">
        <f>IFERROR(INDEX($AS$242:$AS$846,MATCH(ROW()-ROW($AW$226),$AR$242:$AR$846,0)),"")</f>
        <v/>
      </c>
      <c r="AX443" s="197" t="str">
        <f>IFERROR(INDEX($AT$242:$AT$846,MATCH(ROW()-ROW($AX$226),$AR$242:$AR$846,0)),"")</f>
        <v/>
      </c>
      <c r="AY443" s="197" t="str">
        <f>IFERROR(INDEX($AU$242:$AU$846,MATCH(ROW()-ROW($AY$226),$AR$242:$AR$846,0)),"")</f>
        <v/>
      </c>
      <c r="AZ443" s="197" t="str">
        <f>IFERROR(INDEX($AV$242:$AV$846,MATCH(ROW()-ROW($AZ$226),$AR$242:$AR$846,0)),"")</f>
        <v/>
      </c>
      <c r="BA443" s="197"/>
      <c r="BB443" s="197"/>
      <c r="BC443" s="267"/>
      <c r="BF443" s="267"/>
    </row>
    <row r="444" spans="1:58" ht="5.1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R444" s="193" t="str">
        <f>IF(AS444="","",MAX(AR$229:AR443)+1)</f>
        <v/>
      </c>
      <c r="AW444" s="197" t="str">
        <f>IFERROR(INDEX($AS$242:$AS$846,MATCH(ROW()-ROW($AW$226),$AR$242:$AR$846,0)),"")</f>
        <v/>
      </c>
      <c r="AX444" s="197" t="str">
        <f>IFERROR(INDEX($AT$242:$AT$846,MATCH(ROW()-ROW($AX$226),$AR$242:$AR$846,0)),"")</f>
        <v/>
      </c>
      <c r="AY444" s="197" t="str">
        <f>IFERROR(INDEX($AU$242:$AU$846,MATCH(ROW()-ROW($AY$226),$AR$242:$AR$846,0)),"")</f>
        <v/>
      </c>
      <c r="AZ444" s="197" t="str">
        <f>IFERROR(INDEX($AV$242:$AV$846,MATCH(ROW()-ROW($AZ$226),$AR$242:$AR$846,0)),"")</f>
        <v/>
      </c>
      <c r="BA444" s="197"/>
      <c r="BB444" s="197"/>
      <c r="BC444" s="267"/>
      <c r="BF444" s="267"/>
    </row>
    <row r="445" spans="1:58" ht="5.15" customHeight="1">
      <c r="A445" s="21"/>
      <c r="B445" s="21"/>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21"/>
      <c r="AF445" s="21"/>
      <c r="AR445" s="193" t="str">
        <f>IF(AS445="","",MAX(AR$229:AR444)+1)</f>
        <v/>
      </c>
      <c r="AW445" s="197" t="str">
        <f>IFERROR(INDEX($AS$242:$AS$846,MATCH(ROW()-ROW($AW$226),$AR$242:$AR$846,0)),"")</f>
        <v/>
      </c>
      <c r="AX445" s="197" t="str">
        <f>IFERROR(INDEX($AT$242:$AT$846,MATCH(ROW()-ROW($AX$226),$AR$242:$AR$846,0)),"")</f>
        <v/>
      </c>
      <c r="AY445" s="197" t="str">
        <f>IFERROR(INDEX($AU$242:$AU$846,MATCH(ROW()-ROW($AY$226),$AR$242:$AR$846,0)),"")</f>
        <v/>
      </c>
      <c r="AZ445" s="197" t="str">
        <f>IFERROR(INDEX($AV$242:$AV$846,MATCH(ROW()-ROW($AZ$226),$AR$242:$AR$846,0)),"")</f>
        <v/>
      </c>
      <c r="BA445" s="197"/>
      <c r="BB445" s="197"/>
      <c r="BC445" s="267"/>
      <c r="BF445" s="267"/>
    </row>
    <row r="446" spans="1:58" ht="5.1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R446" s="193" t="str">
        <f>IF(AS446="","",MAX(AR$229:AR445)+1)</f>
        <v/>
      </c>
      <c r="AW446" s="197" t="str">
        <f>IFERROR(INDEX($AS$242:$AS$846,MATCH(ROW()-ROW($AW$226),$AR$242:$AR$846,0)),"")</f>
        <v/>
      </c>
      <c r="AX446" s="197" t="str">
        <f>IFERROR(INDEX($AT$242:$AT$846,MATCH(ROW()-ROW($AX$226),$AR$242:$AR$846,0)),"")</f>
        <v/>
      </c>
      <c r="AY446" s="197" t="str">
        <f>IFERROR(INDEX($AU$242:$AU$846,MATCH(ROW()-ROW($AY$226),$AR$242:$AR$846,0)),"")</f>
        <v/>
      </c>
      <c r="AZ446" s="197" t="str">
        <f>IFERROR(INDEX($AV$242:$AV$846,MATCH(ROW()-ROW($AZ$226),$AR$242:$AR$846,0)),"")</f>
        <v/>
      </c>
      <c r="BA446" s="197"/>
      <c r="BB446" s="197"/>
      <c r="BC446" s="267"/>
      <c r="BF446" s="267"/>
    </row>
    <row r="447" spans="1:58" ht="20.149999999999999" customHeight="1">
      <c r="A447" s="57"/>
      <c r="B447" s="438" t="s">
        <v>254</v>
      </c>
      <c r="C447" s="438"/>
      <c r="D447" s="438"/>
      <c r="E447" s="438"/>
      <c r="F447" s="438"/>
      <c r="G447" s="438"/>
      <c r="H447" s="438"/>
      <c r="I447" s="438"/>
      <c r="J447" s="438"/>
      <c r="K447" s="438"/>
      <c r="L447" s="438"/>
      <c r="M447" s="438"/>
      <c r="N447" s="438"/>
      <c r="O447" s="438"/>
      <c r="P447" s="438"/>
      <c r="Q447" s="502">
        <f>VLOOKUP($AG447,PriceList,3,FALSE)</f>
        <v>493.87</v>
      </c>
      <c r="R447" s="502"/>
      <c r="S447" s="502"/>
      <c r="T447" s="502">
        <f>VLOOKUP($AG447,PriceList,4,FALSE)</f>
        <v>642.03099999999995</v>
      </c>
      <c r="U447" s="502"/>
      <c r="V447" s="502"/>
      <c r="W447" s="472"/>
      <c r="X447" s="473"/>
      <c r="Y447" s="474"/>
      <c r="Z447" s="515">
        <f>Q447*W447</f>
        <v>0</v>
      </c>
      <c r="AA447" s="502"/>
      <c r="AB447" s="502"/>
      <c r="AC447" s="502">
        <f>T447*W447</f>
        <v>0</v>
      </c>
      <c r="AD447" s="502"/>
      <c r="AE447" s="502"/>
      <c r="AF447" s="21"/>
      <c r="AG447" s="61" t="s">
        <v>255</v>
      </c>
      <c r="AH447" s="66" t="s">
        <v>155</v>
      </c>
      <c r="AI447" s="66" t="b">
        <f>AND(W447&gt;0,AH447="Y")</f>
        <v>0</v>
      </c>
      <c r="AJ447" s="116" t="b">
        <f>OR(ISERROR(Q447),ISERROR(T447),ISERROR(Z447),ISERROR(AC447))</f>
        <v>0</v>
      </c>
      <c r="AQ447" s="196" t="str">
        <f>B447</f>
        <v>Water Supply Only</v>
      </c>
      <c r="AR447" s="193" t="str">
        <f>IF(AS447="","",MAX(AR$229:AR446)+1)</f>
        <v/>
      </c>
      <c r="AS447" s="209" t="str">
        <f>IF(W447&gt;0,AQ447,"")</f>
        <v/>
      </c>
      <c r="AT447" s="210" t="str">
        <f>IF(W447&gt;0,W447,"")</f>
        <v/>
      </c>
      <c r="AU447" s="211" t="str">
        <f>IF(W447&gt;0,Z447,"")</f>
        <v/>
      </c>
      <c r="AV447" s="211" t="str">
        <f>IF(W447&gt;0,AC447,"")</f>
        <v/>
      </c>
      <c r="AW447" s="197" t="str">
        <f>IFERROR(INDEX($AS$242:$AS$846,MATCH(ROW()-ROW($AW$226),$AR$242:$AR$846,0)),"")</f>
        <v/>
      </c>
      <c r="AX447" s="197" t="str">
        <f>IFERROR(INDEX($AT$242:$AT$846,MATCH(ROW()-ROW($AX$226),$AR$242:$AR$846,0)),"")</f>
        <v/>
      </c>
      <c r="AY447" s="197" t="str">
        <f>IFERROR(INDEX($AU$242:$AU$846,MATCH(ROW()-ROW($AY$226),$AR$242:$AR$846,0)),"")</f>
        <v/>
      </c>
      <c r="AZ447" s="197" t="str">
        <f>IFERROR(INDEX($AV$242:$AV$846,MATCH(ROW()-ROW($AZ$226),$AR$242:$AR$846,0)),"")</f>
        <v/>
      </c>
      <c r="BA447" s="197"/>
      <c r="BB447" s="197"/>
      <c r="BC447" s="267"/>
      <c r="BF447" s="267"/>
    </row>
    <row r="448" spans="1:58" ht="5.1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R448" s="193" t="str">
        <f>IF(AS448="","",MAX(AR$229:AR447)+1)</f>
        <v/>
      </c>
      <c r="AW448" s="197" t="str">
        <f>IFERROR(INDEX($AS$242:$AS$846,MATCH(ROW()-ROW($AW$226),$AR$242:$AR$846,0)),"")</f>
        <v/>
      </c>
      <c r="AX448" s="197" t="str">
        <f>IFERROR(INDEX($AT$242:$AT$846,MATCH(ROW()-ROW($AX$226),$AR$242:$AR$846,0)),"")</f>
        <v/>
      </c>
      <c r="AY448" s="197" t="str">
        <f>IFERROR(INDEX($AU$242:$AU$846,MATCH(ROW()-ROW($AY$226),$AR$242:$AR$846,0)),"")</f>
        <v/>
      </c>
      <c r="AZ448" s="197" t="str">
        <f>IFERROR(INDEX($AV$242:$AV$846,MATCH(ROW()-ROW($AZ$226),$AR$242:$AR$846,0)),"")</f>
        <v/>
      </c>
      <c r="BA448" s="197"/>
      <c r="BB448" s="197"/>
      <c r="BC448" s="267"/>
      <c r="BF448" s="267"/>
    </row>
    <row r="449" spans="1:58" ht="5.15" customHeight="1">
      <c r="A449" s="21"/>
      <c r="B449" s="21"/>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21"/>
      <c r="AF449" s="21"/>
      <c r="AR449" s="193" t="str">
        <f>IF(AS449="","",MAX(AR$229:AR448)+1)</f>
        <v/>
      </c>
      <c r="AW449" s="197" t="str">
        <f>IFERROR(INDEX($AS$242:$AS$846,MATCH(ROW()-ROW($AW$226),$AR$242:$AR$846,0)),"")</f>
        <v/>
      </c>
      <c r="AX449" s="197" t="str">
        <f>IFERROR(INDEX($AT$242:$AT$846,MATCH(ROW()-ROW($AX$226),$AR$242:$AR$846,0)),"")</f>
        <v/>
      </c>
      <c r="AY449" s="197" t="str">
        <f>IFERROR(INDEX($AU$242:$AU$846,MATCH(ROW()-ROW($AY$226),$AR$242:$AR$846,0)),"")</f>
        <v/>
      </c>
      <c r="AZ449" s="197" t="str">
        <f>IFERROR(INDEX($AV$242:$AV$846,MATCH(ROW()-ROW($AZ$226),$AR$242:$AR$846,0)),"")</f>
        <v/>
      </c>
      <c r="BA449" s="197"/>
      <c r="BB449" s="197"/>
      <c r="BC449" s="267"/>
      <c r="BF449" s="267"/>
    </row>
    <row r="450" spans="1:58" ht="5.1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R450" s="193" t="str">
        <f>IF(AS450="","",MAX(AR$229:AR449)+1)</f>
        <v/>
      </c>
      <c r="AW450" s="197" t="str">
        <f>IFERROR(INDEX($AS$242:$AS$846,MATCH(ROW()-ROW($AW$226),$AR$242:$AR$846,0)),"")</f>
        <v/>
      </c>
      <c r="AX450" s="197" t="str">
        <f>IFERROR(INDEX($AT$242:$AT$846,MATCH(ROW()-ROW($AX$226),$AR$242:$AR$846,0)),"")</f>
        <v/>
      </c>
      <c r="AY450" s="197" t="str">
        <f>IFERROR(INDEX($AU$242:$AU$846,MATCH(ROW()-ROW($AY$226),$AR$242:$AR$846,0)),"")</f>
        <v/>
      </c>
      <c r="AZ450" s="197" t="str">
        <f>IFERROR(INDEX($AV$242:$AV$846,MATCH(ROW()-ROW($AZ$226),$AR$242:$AR$846,0)),"")</f>
        <v/>
      </c>
      <c r="BA450" s="197"/>
      <c r="BB450" s="197"/>
      <c r="BC450" s="267"/>
      <c r="BF450" s="267"/>
    </row>
    <row r="451" spans="1:58" ht="20.149999999999999" customHeight="1">
      <c r="A451" s="57"/>
      <c r="B451" s="438" t="s">
        <v>256</v>
      </c>
      <c r="C451" s="438"/>
      <c r="D451" s="438"/>
      <c r="E451" s="438"/>
      <c r="F451" s="438"/>
      <c r="G451" s="438"/>
      <c r="H451" s="438"/>
      <c r="I451" s="438"/>
      <c r="J451" s="438"/>
      <c r="K451" s="438"/>
      <c r="L451" s="438"/>
      <c r="M451" s="438"/>
      <c r="N451" s="438"/>
      <c r="O451" s="438"/>
      <c r="P451" s="438"/>
      <c r="Q451" s="502">
        <f>VLOOKUP($AG451,PriceList,3,FALSE)</f>
        <v>493.87</v>
      </c>
      <c r="R451" s="502"/>
      <c r="S451" s="502"/>
      <c r="T451" s="502">
        <f>VLOOKUP($AG451,PriceList,4,FALSE)</f>
        <v>642.03099999999995</v>
      </c>
      <c r="U451" s="502"/>
      <c r="V451" s="502"/>
      <c r="W451" s="472"/>
      <c r="X451" s="473"/>
      <c r="Y451" s="474"/>
      <c r="Z451" s="515">
        <f>Q451*W451</f>
        <v>0</v>
      </c>
      <c r="AA451" s="502"/>
      <c r="AB451" s="502"/>
      <c r="AC451" s="502">
        <f>T451*W451</f>
        <v>0</v>
      </c>
      <c r="AD451" s="502"/>
      <c r="AE451" s="502"/>
      <c r="AF451" s="21"/>
      <c r="AG451" s="61" t="s">
        <v>257</v>
      </c>
      <c r="AH451" s="66" t="s">
        <v>155</v>
      </c>
      <c r="AI451" s="66" t="b">
        <f>AND(W451&gt;0,AH451="Y")</f>
        <v>0</v>
      </c>
      <c r="AJ451" s="116" t="b">
        <f>OR(ISERROR(Q451),ISERROR(T451),ISERROR(Z451),ISERROR(AC451))</f>
        <v>0</v>
      </c>
      <c r="AQ451" s="196" t="str">
        <f>B451</f>
        <v>Waste Supply Only</v>
      </c>
      <c r="AR451" s="193" t="str">
        <f>IF(AS451="","",MAX(AR$229:AR450)+1)</f>
        <v/>
      </c>
      <c r="AS451" s="209" t="str">
        <f>IF(W451&gt;0,AQ451,"")</f>
        <v/>
      </c>
      <c r="AT451" s="210" t="str">
        <f>IF(W451&gt;0,W451,"")</f>
        <v/>
      </c>
      <c r="AU451" s="211" t="str">
        <f>IF(W451&gt;0,Z451,"")</f>
        <v/>
      </c>
      <c r="AV451" s="211" t="str">
        <f>IF(W451&gt;0,AC451,"")</f>
        <v/>
      </c>
      <c r="AW451" s="197" t="str">
        <f>IFERROR(INDEX($AS$242:$AS$846,MATCH(ROW()-ROW($AW$226),$AR$242:$AR$846,0)),"")</f>
        <v/>
      </c>
      <c r="AX451" s="197" t="str">
        <f>IFERROR(INDEX($AT$242:$AT$846,MATCH(ROW()-ROW($AX$226),$AR$242:$AR$846,0)),"")</f>
        <v/>
      </c>
      <c r="AY451" s="197" t="str">
        <f>IFERROR(INDEX($AU$242:$AU$846,MATCH(ROW()-ROW($AY$226),$AR$242:$AR$846,0)),"")</f>
        <v/>
      </c>
      <c r="AZ451" s="197" t="str">
        <f>IFERROR(INDEX($AV$242:$AV$846,MATCH(ROW()-ROW($AZ$226),$AR$242:$AR$846,0)),"")</f>
        <v/>
      </c>
      <c r="BA451" s="197"/>
      <c r="BB451" s="197"/>
      <c r="BC451" s="267"/>
      <c r="BF451" s="267"/>
    </row>
    <row r="452" spans="1:58" ht="5.1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R452" s="193" t="str">
        <f>IF(AS452="","",MAX(AR$229:AR451)+1)</f>
        <v/>
      </c>
      <c r="AW452" s="197" t="str">
        <f>IFERROR(INDEX($AS$242:$AS$846,MATCH(ROW()-ROW($AW$226),$AR$242:$AR$846,0)),"")</f>
        <v/>
      </c>
      <c r="AX452" s="197" t="str">
        <f>IFERROR(INDEX($AT$242:$AT$846,MATCH(ROW()-ROW($AX$226),$AR$242:$AR$846,0)),"")</f>
        <v/>
      </c>
      <c r="AY452" s="197" t="str">
        <f>IFERROR(INDEX($AU$242:$AU$846,MATCH(ROW()-ROW($AY$226),$AR$242:$AR$846,0)),"")</f>
        <v/>
      </c>
      <c r="AZ452" s="197" t="str">
        <f>IFERROR(INDEX($AV$242:$AV$846,MATCH(ROW()-ROW($AZ$226),$AR$242:$AR$846,0)),"")</f>
        <v/>
      </c>
      <c r="BA452" s="197"/>
      <c r="BB452" s="197"/>
      <c r="BC452" s="267"/>
      <c r="BF452" s="267"/>
    </row>
    <row r="453" spans="1:58" ht="5.15" customHeight="1">
      <c r="A453" s="21"/>
      <c r="B453" s="21"/>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21"/>
      <c r="AF453" s="21"/>
      <c r="AR453" s="193" t="str">
        <f>IF(AS453="","",MAX(AR$229:AR452)+1)</f>
        <v/>
      </c>
      <c r="AW453" s="197" t="str">
        <f>IFERROR(INDEX($AS$242:$AS$846,MATCH(ROW()-ROW($AW$226),$AR$242:$AR$846,0)),"")</f>
        <v/>
      </c>
      <c r="AX453" s="197" t="str">
        <f>IFERROR(INDEX($AT$242:$AT$846,MATCH(ROW()-ROW($AX$226),$AR$242:$AR$846,0)),"")</f>
        <v/>
      </c>
      <c r="AY453" s="197" t="str">
        <f>IFERROR(INDEX($AU$242:$AU$846,MATCH(ROW()-ROW($AY$226),$AR$242:$AR$846,0)),"")</f>
        <v/>
      </c>
      <c r="AZ453" s="197" t="str">
        <f>IFERROR(INDEX($AV$242:$AV$846,MATCH(ROW()-ROW($AZ$226),$AR$242:$AR$846,0)),"")</f>
        <v/>
      </c>
      <c r="BA453" s="197"/>
      <c r="BB453" s="197"/>
      <c r="BC453" s="267"/>
      <c r="BF453" s="267"/>
    </row>
    <row r="454" spans="1:58" ht="5.1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R454" s="193" t="str">
        <f>IF(AS454="","",MAX(AR$229:AR453)+1)</f>
        <v/>
      </c>
      <c r="AW454" s="197" t="str">
        <f>IFERROR(INDEX($AS$242:$AS$846,MATCH(ROW()-ROW($AW$226),$AR$242:$AR$846,0)),"")</f>
        <v/>
      </c>
      <c r="AX454" s="197" t="str">
        <f>IFERROR(INDEX($AT$242:$AT$846,MATCH(ROW()-ROW($AX$226),$AR$242:$AR$846,0)),"")</f>
        <v/>
      </c>
      <c r="AY454" s="197" t="str">
        <f>IFERROR(INDEX($AU$242:$AU$846,MATCH(ROW()-ROW($AY$226),$AR$242:$AR$846,0)),"")</f>
        <v/>
      </c>
      <c r="AZ454" s="197" t="str">
        <f>IFERROR(INDEX($AV$242:$AV$846,MATCH(ROW()-ROW($AZ$226),$AR$242:$AR$846,0)),"")</f>
        <v/>
      </c>
      <c r="BA454" s="197"/>
      <c r="BB454" s="197"/>
      <c r="BC454" s="267"/>
      <c r="BF454" s="267"/>
    </row>
    <row r="455" spans="1:58" ht="40" customHeight="1">
      <c r="A455" s="57"/>
      <c r="B455" s="413" t="s">
        <v>258</v>
      </c>
      <c r="C455" s="413"/>
      <c r="D455" s="413"/>
      <c r="E455" s="413"/>
      <c r="F455" s="413"/>
      <c r="G455" s="413"/>
      <c r="H455" s="413"/>
      <c r="I455" s="413"/>
      <c r="J455" s="413"/>
      <c r="K455" s="413"/>
      <c r="L455" s="413"/>
      <c r="M455" s="413"/>
      <c r="N455" s="413"/>
      <c r="O455" s="413"/>
      <c r="P455" s="413"/>
      <c r="Q455" s="502">
        <f>VLOOKUP($AG455,PriceList,3,FALSE)</f>
        <v>83.81</v>
      </c>
      <c r="R455" s="502"/>
      <c r="S455" s="502"/>
      <c r="T455" s="502">
        <f>VLOOKUP($AG455,PriceList,4,FALSE)</f>
        <v>108.953</v>
      </c>
      <c r="U455" s="502"/>
      <c r="V455" s="502"/>
      <c r="W455" s="472"/>
      <c r="X455" s="473"/>
      <c r="Y455" s="474"/>
      <c r="Z455" s="515">
        <f>Q455*W455</f>
        <v>0</v>
      </c>
      <c r="AA455" s="502"/>
      <c r="AB455" s="502"/>
      <c r="AC455" s="502">
        <f>T455*W455</f>
        <v>0</v>
      </c>
      <c r="AD455" s="502"/>
      <c r="AE455" s="502"/>
      <c r="AF455" s="21"/>
      <c r="AG455" s="61" t="s">
        <v>259</v>
      </c>
      <c r="AH455" s="66" t="s">
        <v>155</v>
      </c>
      <c r="AI455" s="66" t="b">
        <f>AND(W455&gt;0,AH455="Y")</f>
        <v>0</v>
      </c>
      <c r="AJ455" s="116" t="b">
        <f>OR(ISERROR(Q455),ISERROR(T455),ISERROR(Z455),ISERROR(AC455))</f>
        <v>0</v>
      </c>
      <c r="AQ455" s="196" t="s">
        <v>260</v>
      </c>
      <c r="AR455" s="193" t="str">
        <f>IF(AS455="","",MAX(AR$229:AR454)+1)</f>
        <v/>
      </c>
      <c r="AS455" s="209" t="str">
        <f>IF(W455&gt;0,AQ455,"")</f>
        <v/>
      </c>
      <c r="AT455" s="210" t="str">
        <f>IF(W455&gt;0,W455,"")</f>
        <v/>
      </c>
      <c r="AU455" s="211" t="str">
        <f>IF(W455&gt;0,Z455,"")</f>
        <v/>
      </c>
      <c r="AV455" s="211" t="str">
        <f>IF(W455&gt;0,AC455,"")</f>
        <v/>
      </c>
      <c r="AW455" s="197" t="str">
        <f>IFERROR(INDEX($AS$242:$AS$846,MATCH(ROW()-ROW($AW$226),$AR$242:$AR$846,0)),"")</f>
        <v/>
      </c>
      <c r="AX455" s="197" t="str">
        <f>IFERROR(INDEX($AT$242:$AT$846,MATCH(ROW()-ROW($AX$226),$AR$242:$AR$846,0)),"")</f>
        <v/>
      </c>
      <c r="AY455" s="197" t="str">
        <f>IFERROR(INDEX($AU$242:$AU$846,MATCH(ROW()-ROW($AY$226),$AR$242:$AR$846,0)),"")</f>
        <v/>
      </c>
      <c r="AZ455" s="197" t="str">
        <f>IFERROR(INDEX($AV$242:$AV$846,MATCH(ROW()-ROW($AZ$226),$AR$242:$AR$846,0)),"")</f>
        <v/>
      </c>
      <c r="BA455" s="197"/>
      <c r="BB455" s="197"/>
      <c r="BC455" s="267"/>
      <c r="BF455" s="267"/>
    </row>
    <row r="456" spans="1:58" ht="5.1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R456" s="193" t="str">
        <f>IF(AS456="","",MAX(AR$229:AR455)+1)</f>
        <v/>
      </c>
      <c r="AW456" s="197" t="str">
        <f>IFERROR(INDEX($AS$242:$AS$846,MATCH(ROW()-ROW($AW$226),$AR$242:$AR$846,0)),"")</f>
        <v/>
      </c>
      <c r="AX456" s="197" t="str">
        <f>IFERROR(INDEX($AT$242:$AT$846,MATCH(ROW()-ROW($AX$226),$AR$242:$AR$846,0)),"")</f>
        <v/>
      </c>
      <c r="AY456" s="197" t="str">
        <f>IFERROR(INDEX($AU$242:$AU$846,MATCH(ROW()-ROW($AY$226),$AR$242:$AR$846,0)),"")</f>
        <v/>
      </c>
      <c r="AZ456" s="197" t="str">
        <f>IFERROR(INDEX($AV$242:$AV$846,MATCH(ROW()-ROW($AZ$226),$AR$242:$AR$846,0)),"")</f>
        <v/>
      </c>
      <c r="BA456" s="197"/>
      <c r="BB456" s="197"/>
      <c r="BC456" s="267"/>
      <c r="BF456" s="267"/>
    </row>
    <row r="457" spans="1:58" ht="5.15" customHeight="1">
      <c r="A457" s="21"/>
      <c r="B457" s="21"/>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21"/>
      <c r="AF457" s="21"/>
      <c r="AR457" s="193" t="str">
        <f>IF(AS457="","",MAX(AR$229:AR456)+1)</f>
        <v/>
      </c>
      <c r="AW457" s="197" t="str">
        <f>IFERROR(INDEX($AS$242:$AS$846,MATCH(ROW()-ROW($AW$226),$AR$242:$AR$846,0)),"")</f>
        <v/>
      </c>
      <c r="AX457" s="197" t="str">
        <f>IFERROR(INDEX($AT$242:$AT$846,MATCH(ROW()-ROW($AX$226),$AR$242:$AR$846,0)),"")</f>
        <v/>
      </c>
      <c r="AY457" s="197" t="str">
        <f>IFERROR(INDEX($AU$242:$AU$846,MATCH(ROW()-ROW($AY$226),$AR$242:$AR$846,0)),"")</f>
        <v/>
      </c>
      <c r="AZ457" s="197" t="str">
        <f>IFERROR(INDEX($AV$242:$AV$846,MATCH(ROW()-ROW($AZ$226),$AR$242:$AR$846,0)),"")</f>
        <v/>
      </c>
      <c r="BA457" s="197"/>
      <c r="BB457" s="197"/>
      <c r="BC457" s="267"/>
      <c r="BF457" s="267"/>
    </row>
    <row r="458" spans="1:58" ht="5.1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R458" s="193" t="str">
        <f>IF(AS458="","",MAX(AR$229:AR457)+1)</f>
        <v/>
      </c>
      <c r="AW458" s="197" t="str">
        <f>IFERROR(INDEX($AS$242:$AS$846,MATCH(ROW()-ROW($AW$226),$AR$242:$AR$846,0)),"")</f>
        <v/>
      </c>
      <c r="AX458" s="197" t="str">
        <f>IFERROR(INDEX($AT$242:$AT$846,MATCH(ROW()-ROW($AX$226),$AR$242:$AR$846,0)),"")</f>
        <v/>
      </c>
      <c r="AY458" s="197" t="str">
        <f>IFERROR(INDEX($AU$242:$AU$846,MATCH(ROW()-ROW($AY$226),$AR$242:$AR$846,0)),"")</f>
        <v/>
      </c>
      <c r="AZ458" s="197" t="str">
        <f>IFERROR(INDEX($AV$242:$AV$846,MATCH(ROW()-ROW($AZ$226),$AR$242:$AR$846,0)),"")</f>
        <v/>
      </c>
      <c r="BA458" s="197"/>
      <c r="BB458" s="197"/>
      <c r="BC458" s="267"/>
      <c r="BF458" s="267"/>
    </row>
    <row r="459" spans="1:58" ht="40" customHeight="1">
      <c r="A459" s="57"/>
      <c r="B459" s="413" t="s">
        <v>261</v>
      </c>
      <c r="C459" s="413"/>
      <c r="D459" s="413"/>
      <c r="E459" s="413"/>
      <c r="F459" s="413"/>
      <c r="G459" s="413"/>
      <c r="H459" s="413"/>
      <c r="I459" s="413"/>
      <c r="J459" s="413"/>
      <c r="K459" s="413"/>
      <c r="L459" s="413"/>
      <c r="M459" s="413"/>
      <c r="N459" s="413"/>
      <c r="O459" s="413"/>
      <c r="P459" s="413"/>
      <c r="Q459" s="502">
        <f>VLOOKUP($AG459,PriceList,3,FALSE)</f>
        <v>83.81</v>
      </c>
      <c r="R459" s="502"/>
      <c r="S459" s="502"/>
      <c r="T459" s="502">
        <f>VLOOKUP($AG459,PriceList,4,FALSE)</f>
        <v>108.953</v>
      </c>
      <c r="U459" s="502"/>
      <c r="V459" s="502"/>
      <c r="W459" s="472"/>
      <c r="X459" s="473"/>
      <c r="Y459" s="474"/>
      <c r="Z459" s="515">
        <f>Q459*W459</f>
        <v>0</v>
      </c>
      <c r="AA459" s="502"/>
      <c r="AB459" s="502"/>
      <c r="AC459" s="502">
        <f>T459*W459</f>
        <v>0</v>
      </c>
      <c r="AD459" s="502"/>
      <c r="AE459" s="502"/>
      <c r="AF459" s="21"/>
      <c r="AG459" s="61" t="s">
        <v>262</v>
      </c>
      <c r="AH459" s="66" t="s">
        <v>155</v>
      </c>
      <c r="AI459" s="66" t="b">
        <f>AND(W459&gt;0,AH459="Y")</f>
        <v>0</v>
      </c>
      <c r="AJ459" s="116" t="b">
        <f>OR(ISERROR(Q459),ISERROR(T459),ISERROR(Z459),ISERROR(AC459))</f>
        <v>0</v>
      </c>
      <c r="AQ459" s="196" t="s">
        <v>263</v>
      </c>
      <c r="AR459" s="193" t="str">
        <f>IF(AS459="","",MAX(AR$229:AR458)+1)</f>
        <v/>
      </c>
      <c r="AS459" s="209" t="str">
        <f>IF(W459&gt;0,AQ459,"")</f>
        <v/>
      </c>
      <c r="AT459" s="210" t="str">
        <f>IF(W459&gt;0,W459,"")</f>
        <v/>
      </c>
      <c r="AU459" s="211" t="str">
        <f>IF(W459&gt;0,Z459,"")</f>
        <v/>
      </c>
      <c r="AV459" s="211" t="str">
        <f>IF(W459&gt;0,AC459,"")</f>
        <v/>
      </c>
      <c r="AW459" s="197" t="str">
        <f>IFERROR(INDEX($AS$242:$AS$846,MATCH(ROW()-ROW($AW$226),$AR$242:$AR$846,0)),"")</f>
        <v/>
      </c>
      <c r="AX459" s="197" t="str">
        <f>IFERROR(INDEX($AT$242:$AT$846,MATCH(ROW()-ROW($AX$226),$AR$242:$AR$846,0)),"")</f>
        <v/>
      </c>
      <c r="AY459" s="197" t="str">
        <f>IFERROR(INDEX($AU$242:$AU$846,MATCH(ROW()-ROW($AY$226),$AR$242:$AR$846,0)),"")</f>
        <v/>
      </c>
      <c r="AZ459" s="197" t="str">
        <f>IFERROR(INDEX($AV$242:$AV$846,MATCH(ROW()-ROW($AZ$226),$AR$242:$AR$846,0)),"")</f>
        <v/>
      </c>
      <c r="BA459" s="197"/>
      <c r="BB459" s="197"/>
      <c r="BC459" s="267"/>
      <c r="BF459" s="267"/>
    </row>
    <row r="460" spans="1:58" ht="5.1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R460" s="193" t="str">
        <f>IF(AS460="","",MAX(AR$229:AR459)+1)</f>
        <v/>
      </c>
      <c r="AW460" s="197" t="str">
        <f>IFERROR(INDEX($AS$242:$AS$846,MATCH(ROW()-ROW($AW$226),$AR$242:$AR$846,0)),"")</f>
        <v/>
      </c>
      <c r="AX460" s="197" t="str">
        <f>IFERROR(INDEX($AT$242:$AT$846,MATCH(ROW()-ROW($AX$226),$AR$242:$AR$846,0)),"")</f>
        <v/>
      </c>
      <c r="AY460" s="197" t="str">
        <f>IFERROR(INDEX($AU$242:$AU$846,MATCH(ROW()-ROW($AY$226),$AR$242:$AR$846,0)),"")</f>
        <v/>
      </c>
      <c r="AZ460" s="197" t="str">
        <f>IFERROR(INDEX($AV$242:$AV$846,MATCH(ROW()-ROW($AZ$226),$AR$242:$AR$846,0)),"")</f>
        <v/>
      </c>
      <c r="BA460" s="197"/>
      <c r="BB460" s="197"/>
      <c r="BC460" s="267"/>
      <c r="BF460" s="267"/>
    </row>
    <row r="461" spans="1:58" ht="5.15" customHeight="1">
      <c r="A461" s="21"/>
      <c r="B461" s="2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21"/>
      <c r="AF461" s="21"/>
      <c r="AR461" s="193" t="str">
        <f>IF(AS461="","",MAX(AR$229:AR460)+1)</f>
        <v/>
      </c>
      <c r="AW461" s="197" t="str">
        <f>IFERROR(INDEX($AS$242:$AS$846,MATCH(ROW()-ROW($AW$226),$AR$242:$AR$846,0)),"")</f>
        <v/>
      </c>
      <c r="AX461" s="197" t="str">
        <f>IFERROR(INDEX($AT$242:$AT$846,MATCH(ROW()-ROW($AX$226),$AR$242:$AR$846,0)),"")</f>
        <v/>
      </c>
      <c r="AY461" s="197" t="str">
        <f>IFERROR(INDEX($AU$242:$AU$846,MATCH(ROW()-ROW($AY$226),$AR$242:$AR$846,0)),"")</f>
        <v/>
      </c>
      <c r="AZ461" s="197" t="str">
        <f>IFERROR(INDEX($AV$242:$AV$846,MATCH(ROW()-ROW($AZ$226),$AR$242:$AR$846,0)),"")</f>
        <v/>
      </c>
      <c r="BA461" s="197"/>
      <c r="BB461" s="197"/>
      <c r="BC461" s="267"/>
      <c r="BF461" s="267"/>
    </row>
    <row r="462" spans="1:58" ht="10"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R462" s="193" t="str">
        <f>IF(AS462="","",MAX(AR$229:AR461)+1)</f>
        <v/>
      </c>
      <c r="AW462" s="197" t="str">
        <f>IFERROR(INDEX($AS$242:$AS$846,MATCH(ROW()-ROW($AW$226),$AR$242:$AR$846,0)),"")</f>
        <v/>
      </c>
      <c r="AX462" s="197" t="str">
        <f>IFERROR(INDEX($AT$242:$AT$846,MATCH(ROW()-ROW($AX$226),$AR$242:$AR$846,0)),"")</f>
        <v/>
      </c>
      <c r="AY462" s="197" t="str">
        <f>IFERROR(INDEX($AU$242:$AU$846,MATCH(ROW()-ROW($AY$226),$AR$242:$AR$846,0)),"")</f>
        <v/>
      </c>
      <c r="AZ462" s="197" t="str">
        <f>IFERROR(INDEX($AV$242:$AV$846,MATCH(ROW()-ROW($AZ$226),$AR$242:$AR$846,0)),"")</f>
        <v/>
      </c>
      <c r="BA462" s="197"/>
      <c r="BB462" s="197"/>
      <c r="BC462" s="267"/>
      <c r="BF462" s="267"/>
    </row>
    <row r="463" spans="1:58" ht="10" customHeight="1" thickBo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R463" s="193" t="str">
        <f>IF(AS463="","",MAX(AR$229:AR462)+1)</f>
        <v/>
      </c>
      <c r="AW463" s="197" t="str">
        <f>IFERROR(INDEX($AS$242:$AS$846,MATCH(ROW()-ROW($AW$226),$AR$242:$AR$846,0)),"")</f>
        <v/>
      </c>
      <c r="AX463" s="197" t="str">
        <f>IFERROR(INDEX($AT$242:$AT$846,MATCH(ROW()-ROW($AX$226),$AR$242:$AR$846,0)),"")</f>
        <v/>
      </c>
      <c r="AY463" s="197" t="str">
        <f>IFERROR(INDEX($AU$242:$AU$846,MATCH(ROW()-ROW($AY$226),$AR$242:$AR$846,0)),"")</f>
        <v/>
      </c>
      <c r="AZ463" s="197" t="str">
        <f>IFERROR(INDEX($AV$242:$AV$846,MATCH(ROW()-ROW($AZ$226),$AR$242:$AR$846,0)),"")</f>
        <v/>
      </c>
      <c r="BA463" s="197"/>
      <c r="BB463" s="197"/>
      <c r="BC463" s="267"/>
      <c r="BF463" s="267"/>
    </row>
    <row r="464" spans="1:58" ht="25" customHeight="1" thickBot="1">
      <c r="A464" s="21"/>
      <c r="B464" s="369" t="s">
        <v>118</v>
      </c>
      <c r="C464" s="370"/>
      <c r="D464" s="370"/>
      <c r="E464" s="370"/>
      <c r="F464" s="370"/>
      <c r="G464" s="370"/>
      <c r="H464" s="370"/>
      <c r="I464" s="370"/>
      <c r="J464" s="370"/>
      <c r="K464" s="370"/>
      <c r="L464" s="370"/>
      <c r="M464" s="370"/>
      <c r="N464" s="370"/>
      <c r="O464" s="370"/>
      <c r="P464" s="370"/>
      <c r="Q464" s="370"/>
      <c r="R464" s="370"/>
      <c r="S464" s="370"/>
      <c r="T464" s="370"/>
      <c r="U464" s="370"/>
      <c r="V464" s="370"/>
      <c r="W464" s="370"/>
      <c r="X464" s="370"/>
      <c r="Y464" s="370"/>
      <c r="Z464" s="370"/>
      <c r="AA464" s="370"/>
      <c r="AB464" s="370"/>
      <c r="AC464" s="370"/>
      <c r="AD464" s="370"/>
      <c r="AE464" s="371"/>
      <c r="AF464" s="21"/>
      <c r="AR464" s="193" t="str">
        <f>IF(AS464="","",MAX(AR$229:AR463)+1)</f>
        <v/>
      </c>
      <c r="AW464" s="197" t="str">
        <f>IFERROR(INDEX($AS$242:$AS$846,MATCH(ROW()-ROW($AW$226),$AR$242:$AR$846,0)),"")</f>
        <v/>
      </c>
      <c r="AX464" s="197" t="str">
        <f>IFERROR(INDEX($AT$242:$AT$846,MATCH(ROW()-ROW($AX$226),$AR$242:$AR$846,0)),"")</f>
        <v/>
      </c>
      <c r="AY464" s="197" t="str">
        <f>IFERROR(INDEX($AU$242:$AU$846,MATCH(ROW()-ROW($AY$226),$AR$242:$AR$846,0)),"")</f>
        <v/>
      </c>
      <c r="AZ464" s="197" t="str">
        <f>IFERROR(INDEX($AV$242:$AV$846,MATCH(ROW()-ROW($AZ$226),$AR$242:$AR$846,0)),"")</f>
        <v/>
      </c>
      <c r="BA464" s="197"/>
      <c r="BB464" s="197"/>
      <c r="BC464" s="267"/>
      <c r="BF464" s="267"/>
    </row>
    <row r="465" spans="1:58" ht="7"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R465" s="193" t="str">
        <f>IF(AS465="","",MAX(AR$229:AR464)+1)</f>
        <v/>
      </c>
      <c r="AW465" s="197" t="str">
        <f>IFERROR(INDEX($AS$242:$AS$846,MATCH(ROW()-ROW($AW$226),$AR$242:$AR$846,0)),"")</f>
        <v/>
      </c>
      <c r="AX465" s="197" t="str">
        <f>IFERROR(INDEX($AT$242:$AT$846,MATCH(ROW()-ROW($AX$226),$AR$242:$AR$846,0)),"")</f>
        <v/>
      </c>
      <c r="AY465" s="197" t="str">
        <f>IFERROR(INDEX($AU$242:$AU$846,MATCH(ROW()-ROW($AY$226),$AR$242:$AR$846,0)),"")</f>
        <v/>
      </c>
      <c r="AZ465" s="197" t="str">
        <f>IFERROR(INDEX($AV$242:$AV$846,MATCH(ROW()-ROW($AZ$226),$AR$242:$AR$846,0)),"")</f>
        <v/>
      </c>
      <c r="BA465" s="197"/>
      <c r="BB465" s="197"/>
      <c r="BC465" s="267"/>
      <c r="BF465" s="267"/>
    </row>
    <row r="466" spans="1:58" ht="40" customHeight="1">
      <c r="A466" s="57"/>
      <c r="B466" s="30"/>
      <c r="C466" s="467" t="s">
        <v>264</v>
      </c>
      <c r="D466" s="466"/>
      <c r="E466" s="466"/>
      <c r="F466" s="466"/>
      <c r="G466" s="466"/>
      <c r="H466" s="466"/>
      <c r="I466" s="466"/>
      <c r="J466" s="466"/>
      <c r="K466" s="466"/>
      <c r="L466" s="466"/>
      <c r="M466" s="466"/>
      <c r="N466" s="466"/>
      <c r="O466" s="466"/>
      <c r="P466" s="466"/>
      <c r="Q466" s="466"/>
      <c r="R466" s="466"/>
      <c r="S466" s="466"/>
      <c r="T466" s="466"/>
      <c r="U466" s="466"/>
      <c r="V466" s="466"/>
      <c r="W466" s="466"/>
      <c r="X466" s="466"/>
      <c r="Y466" s="466"/>
      <c r="Z466" s="466"/>
      <c r="AA466" s="466"/>
      <c r="AB466" s="466"/>
      <c r="AC466" s="466"/>
      <c r="AD466" s="466"/>
      <c r="AE466" s="30"/>
      <c r="AF466" s="21"/>
      <c r="AR466" s="193" t="str">
        <f>IF(AS466="","",MAX(AR$229:AR465)+1)</f>
        <v/>
      </c>
      <c r="AW466" s="197" t="str">
        <f>IFERROR(INDEX($AS$242:$AS$846,MATCH(ROW()-ROW($AW$226),$AR$242:$AR$846,0)),"")</f>
        <v/>
      </c>
      <c r="AX466" s="197" t="str">
        <f>IFERROR(INDEX($AT$242:$AT$846,MATCH(ROW()-ROW($AX$226),$AR$242:$AR$846,0)),"")</f>
        <v/>
      </c>
      <c r="AY466" s="197" t="str">
        <f>IFERROR(INDEX($AU$242:$AU$846,MATCH(ROW()-ROW($AY$226),$AR$242:$AR$846,0)),"")</f>
        <v/>
      </c>
      <c r="AZ466" s="197" t="str">
        <f>IFERROR(INDEX($AV$242:$AV$846,MATCH(ROW()-ROW($AZ$226),$AR$242:$AR$846,0)),"")</f>
        <v/>
      </c>
      <c r="BA466" s="197"/>
      <c r="BB466" s="197"/>
      <c r="BC466" s="267"/>
      <c r="BF466" s="267"/>
    </row>
    <row r="467" spans="1:58" ht="7"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R467" s="193" t="str">
        <f>IF(AS467="","",MAX(AR$229:AR466)+1)</f>
        <v/>
      </c>
      <c r="AW467" s="197" t="str">
        <f>IFERROR(INDEX($AS$242:$AS$846,MATCH(ROW()-ROW($AW$226),$AR$242:$AR$846,0)),"")</f>
        <v/>
      </c>
      <c r="AX467" s="197" t="str">
        <f>IFERROR(INDEX($AT$242:$AT$846,MATCH(ROW()-ROW($AX$226),$AR$242:$AR$846,0)),"")</f>
        <v/>
      </c>
      <c r="AY467" s="197" t="str">
        <f>IFERROR(INDEX($AU$242:$AU$846,MATCH(ROW()-ROW($AY$226),$AR$242:$AR$846,0)),"")</f>
        <v/>
      </c>
      <c r="AZ467" s="197" t="str">
        <f>IFERROR(INDEX($AV$242:$AV$846,MATCH(ROW()-ROW($AZ$226),$AR$242:$AR$846,0)),"")</f>
        <v/>
      </c>
      <c r="BA467" s="197"/>
      <c r="BB467" s="197"/>
      <c r="BC467" s="267"/>
      <c r="BF467" s="267"/>
    </row>
    <row r="468" spans="1:58" ht="20.149999999999999" customHeight="1">
      <c r="A468" s="21"/>
      <c r="B468" s="475" t="s">
        <v>149</v>
      </c>
      <c r="C468" s="475"/>
      <c r="D468" s="475"/>
      <c r="E468" s="475"/>
      <c r="F468" s="475"/>
      <c r="G468" s="475"/>
      <c r="H468" s="475"/>
      <c r="I468" s="475"/>
      <c r="J468" s="475"/>
      <c r="K468" s="475"/>
      <c r="L468" s="475"/>
      <c r="M468" s="475"/>
      <c r="N468" s="475"/>
      <c r="O468" s="475"/>
      <c r="P468" s="475"/>
      <c r="Q468" s="476" t="s">
        <v>150</v>
      </c>
      <c r="R468" s="476"/>
      <c r="S468" s="476"/>
      <c r="T468" s="476"/>
      <c r="U468" s="476"/>
      <c r="V468" s="476"/>
      <c r="W468" s="324" t="s">
        <v>151</v>
      </c>
      <c r="X468" s="325"/>
      <c r="Y468" s="325"/>
      <c r="Z468" s="477" t="s">
        <v>152</v>
      </c>
      <c r="AA468" s="477"/>
      <c r="AB468" s="477"/>
      <c r="AC468" s="477"/>
      <c r="AD468" s="477"/>
      <c r="AE468" s="477"/>
      <c r="AF468" s="21"/>
      <c r="AR468" s="193" t="str">
        <f>IF(AS468="","",MAX(AR$229:AR467)+1)</f>
        <v/>
      </c>
      <c r="AW468" s="197" t="str">
        <f>IFERROR(INDEX($AS$242:$AS$846,MATCH(ROW()-ROW($AW$226),$AR$242:$AR$846,0)),"")</f>
        <v/>
      </c>
      <c r="AX468" s="197" t="str">
        <f>IFERROR(INDEX($AT$242:$AT$846,MATCH(ROW()-ROW($AX$226),$AR$242:$AR$846,0)),"")</f>
        <v/>
      </c>
      <c r="AY468" s="197" t="str">
        <f>IFERROR(INDEX($AU$242:$AU$846,MATCH(ROW()-ROW($AY$226),$AR$242:$AR$846,0)),"")</f>
        <v/>
      </c>
      <c r="AZ468" s="197" t="str">
        <f>IFERROR(INDEX($AV$242:$AV$846,MATCH(ROW()-ROW($AZ$226),$AR$242:$AR$846,0)),"")</f>
        <v/>
      </c>
      <c r="BA468" s="197"/>
      <c r="BB468" s="197"/>
      <c r="BC468" s="267"/>
      <c r="BF468" s="267"/>
    </row>
    <row r="469" spans="1:58" ht="20.149999999999999" customHeight="1">
      <c r="A469" s="21"/>
      <c r="B469" s="475"/>
      <c r="C469" s="475"/>
      <c r="D469" s="475"/>
      <c r="E469" s="475"/>
      <c r="F469" s="475"/>
      <c r="G469" s="475"/>
      <c r="H469" s="475"/>
      <c r="I469" s="475"/>
      <c r="J469" s="475"/>
      <c r="K469" s="475"/>
      <c r="L469" s="475"/>
      <c r="M469" s="475"/>
      <c r="N469" s="475"/>
      <c r="O469" s="475"/>
      <c r="P469" s="475"/>
      <c r="Q469" s="326" t="s">
        <v>75</v>
      </c>
      <c r="R469" s="326"/>
      <c r="S469" s="326"/>
      <c r="T469" s="326" t="s">
        <v>76</v>
      </c>
      <c r="U469" s="326"/>
      <c r="V469" s="326"/>
      <c r="W469" s="325"/>
      <c r="X469" s="325"/>
      <c r="Y469" s="325"/>
      <c r="Z469" s="326" t="s">
        <v>75</v>
      </c>
      <c r="AA469" s="326"/>
      <c r="AB469" s="326"/>
      <c r="AC469" s="326" t="s">
        <v>76</v>
      </c>
      <c r="AD469" s="326"/>
      <c r="AE469" s="326"/>
      <c r="AF469" s="21"/>
      <c r="AR469" s="193" t="str">
        <f>IF(AS469="","",MAX(AR$229:AR468)+1)</f>
        <v/>
      </c>
      <c r="AW469" s="197" t="str">
        <f>IFERROR(INDEX($AS$242:$AS$846,MATCH(ROW()-ROW($AW$226),$AR$242:$AR$846,0)),"")</f>
        <v/>
      </c>
      <c r="AX469" s="197" t="str">
        <f>IFERROR(INDEX($AT$242:$AT$846,MATCH(ROW()-ROW($AX$226),$AR$242:$AR$846,0)),"")</f>
        <v/>
      </c>
      <c r="AY469" s="197" t="str">
        <f>IFERROR(INDEX($AU$242:$AU$846,MATCH(ROW()-ROW($AY$226),$AR$242:$AR$846,0)),"")</f>
        <v/>
      </c>
      <c r="AZ469" s="197" t="str">
        <f>IFERROR(INDEX($AV$242:$AV$846,MATCH(ROW()-ROW($AZ$226),$AR$242:$AR$846,0)),"")</f>
        <v/>
      </c>
      <c r="BA469" s="197"/>
      <c r="BB469" s="197"/>
      <c r="BC469" s="267"/>
      <c r="BF469" s="267"/>
    </row>
    <row r="470" spans="1:58" ht="7"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R470" s="193" t="str">
        <f>IF(AS470="","",MAX(AR$229:AR469)+1)</f>
        <v/>
      </c>
      <c r="AW470" s="197" t="str">
        <f>IFERROR(INDEX($AS$242:$AS$846,MATCH(ROW()-ROW($AW$226),$AR$242:$AR$846,0)),"")</f>
        <v/>
      </c>
      <c r="AX470" s="197" t="str">
        <f>IFERROR(INDEX($AT$242:$AT$846,MATCH(ROW()-ROW($AX$226),$AR$242:$AR$846,0)),"")</f>
        <v/>
      </c>
      <c r="AY470" s="197" t="str">
        <f>IFERROR(INDEX($AU$242:$AU$846,MATCH(ROW()-ROW($AY$226),$AR$242:$AR$846,0)),"")</f>
        <v/>
      </c>
      <c r="AZ470" s="197" t="str">
        <f>IFERROR(INDEX($AV$242:$AV$846,MATCH(ROW()-ROW($AZ$226),$AR$242:$AR$846,0)),"")</f>
        <v/>
      </c>
      <c r="BA470" s="197"/>
      <c r="BB470" s="197"/>
      <c r="BC470" s="267"/>
      <c r="BF470" s="267"/>
    </row>
    <row r="471" spans="1:58" ht="20.149999999999999" customHeight="1">
      <c r="A471" s="57"/>
      <c r="B471" s="438" t="s">
        <v>265</v>
      </c>
      <c r="C471" s="438"/>
      <c r="D471" s="438"/>
      <c r="E471" s="438"/>
      <c r="F471" s="438"/>
      <c r="G471" s="438"/>
      <c r="H471" s="438"/>
      <c r="I471" s="438"/>
      <c r="J471" s="438"/>
      <c r="K471" s="438"/>
      <c r="L471" s="438"/>
      <c r="M471" s="438"/>
      <c r="N471" s="438"/>
      <c r="O471" s="438"/>
      <c r="P471" s="438"/>
      <c r="Q471" s="502">
        <f>VLOOKUP($AG471,PriceList,3,FALSE)</f>
        <v>889.31</v>
      </c>
      <c r="R471" s="502"/>
      <c r="S471" s="502"/>
      <c r="T471" s="502">
        <f>VLOOKUP($AG471,PriceList,4,FALSE)</f>
        <v>1156.1030000000001</v>
      </c>
      <c r="U471" s="502"/>
      <c r="V471" s="502"/>
      <c r="W471" s="472"/>
      <c r="X471" s="473"/>
      <c r="Y471" s="474"/>
      <c r="Z471" s="515">
        <f>Q471*W471</f>
        <v>0</v>
      </c>
      <c r="AA471" s="502"/>
      <c r="AB471" s="502"/>
      <c r="AC471" s="502">
        <f>T471*W471</f>
        <v>0</v>
      </c>
      <c r="AD471" s="502"/>
      <c r="AE471" s="502"/>
      <c r="AF471" s="21"/>
      <c r="AG471" s="61" t="s">
        <v>266</v>
      </c>
      <c r="AH471" s="66" t="s">
        <v>155</v>
      </c>
      <c r="AI471" s="66" t="b">
        <f>AND(W471&gt;0,AH471="Y")</f>
        <v>0</v>
      </c>
      <c r="AJ471" s="116" t="b">
        <f>OR(ISERROR(Q471),ISERROR(T471),ISERROR(Z471),ISERROR(AC471))</f>
        <v>0</v>
      </c>
      <c r="AQ471" s="196" t="str">
        <f>B471</f>
        <v>Natural Gas Connection</v>
      </c>
      <c r="AR471" s="193" t="str">
        <f>IF(AS471="","",MAX(AR$229:AR470)+1)</f>
        <v/>
      </c>
      <c r="AS471" s="209" t="str">
        <f>IF(W471&gt;0,AQ471,"")</f>
        <v/>
      </c>
      <c r="AT471" s="210" t="str">
        <f>IF(W471&gt;0,W471,"")</f>
        <v/>
      </c>
      <c r="AU471" s="211" t="str">
        <f>IF(W471&gt;0,Z471,"")</f>
        <v/>
      </c>
      <c r="AV471" s="211" t="str">
        <f>IF(W471&gt;0,AC471,"")</f>
        <v/>
      </c>
      <c r="AW471" s="197" t="str">
        <f>IFERROR(INDEX($AS$242:$AS$846,MATCH(ROW()-ROW($AW$226),$AR$242:$AR$846,0)),"")</f>
        <v/>
      </c>
      <c r="AX471" s="197" t="str">
        <f>IFERROR(INDEX($AT$242:$AT$846,MATCH(ROW()-ROW($AX$226),$AR$242:$AR$846,0)),"")</f>
        <v/>
      </c>
      <c r="AY471" s="197" t="str">
        <f>IFERROR(INDEX($AU$242:$AU$846,MATCH(ROW()-ROW($AY$226),$AR$242:$AR$846,0)),"")</f>
        <v/>
      </c>
      <c r="AZ471" s="197" t="str">
        <f>IFERROR(INDEX($AV$242:$AV$846,MATCH(ROW()-ROW($AZ$226),$AR$242:$AR$846,0)),"")</f>
        <v/>
      </c>
      <c r="BA471" s="197"/>
      <c r="BB471" s="197"/>
      <c r="BC471" s="267"/>
      <c r="BF471" s="267"/>
    </row>
    <row r="472" spans="1:58" ht="5.1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R472" s="193" t="str">
        <f>IF(AS472="","",MAX(AR$229:AR471)+1)</f>
        <v/>
      </c>
      <c r="AW472" s="197" t="str">
        <f>IFERROR(INDEX($AS$242:$AS$846,MATCH(ROW()-ROW($AW$226),$AR$242:$AR$846,0)),"")</f>
        <v/>
      </c>
      <c r="AX472" s="197" t="str">
        <f>IFERROR(INDEX($AT$242:$AT$846,MATCH(ROW()-ROW($AX$226),$AR$242:$AR$846,0)),"")</f>
        <v/>
      </c>
      <c r="AY472" s="197" t="str">
        <f>IFERROR(INDEX($AU$242:$AU$846,MATCH(ROW()-ROW($AY$226),$AR$242:$AR$846,0)),"")</f>
        <v/>
      </c>
      <c r="AZ472" s="197" t="str">
        <f>IFERROR(INDEX($AV$242:$AV$846,MATCH(ROW()-ROW($AZ$226),$AR$242:$AR$846,0)),"")</f>
        <v/>
      </c>
      <c r="BA472" s="197"/>
      <c r="BB472" s="197"/>
      <c r="BC472" s="267"/>
      <c r="BF472" s="267"/>
    </row>
    <row r="473" spans="1:58" ht="5.15" customHeight="1">
      <c r="A473" s="21"/>
      <c r="B473" s="21"/>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21"/>
      <c r="AF473" s="21"/>
      <c r="AR473" s="193" t="str">
        <f>IF(AS473="","",MAX(AR$229:AR472)+1)</f>
        <v/>
      </c>
      <c r="AW473" s="197" t="str">
        <f>IFERROR(INDEX($AS$242:$AS$846,MATCH(ROW()-ROW($AW$226),$AR$242:$AR$846,0)),"")</f>
        <v/>
      </c>
      <c r="AX473" s="197" t="str">
        <f>IFERROR(INDEX($AT$242:$AT$846,MATCH(ROW()-ROW($AX$226),$AR$242:$AR$846,0)),"")</f>
        <v/>
      </c>
      <c r="AY473" s="197" t="str">
        <f>IFERROR(INDEX($AU$242:$AU$846,MATCH(ROW()-ROW($AY$226),$AR$242:$AR$846,0)),"")</f>
        <v/>
      </c>
      <c r="AZ473" s="197" t="str">
        <f>IFERROR(INDEX($AV$242:$AV$846,MATCH(ROW()-ROW($AZ$226),$AR$242:$AR$846,0)),"")</f>
        <v/>
      </c>
      <c r="BA473" s="197"/>
      <c r="BB473" s="197"/>
      <c r="BC473" s="267"/>
      <c r="BF473" s="267"/>
    </row>
    <row r="474" spans="1:58" ht="5.1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R474" s="193" t="str">
        <f>IF(AS474="","",MAX(AR$229:AR473)+1)</f>
        <v/>
      </c>
      <c r="AW474" s="197" t="str">
        <f>IFERROR(INDEX($AS$242:$AS$846,MATCH(ROW()-ROW($AW$226),$AR$242:$AR$846,0)),"")</f>
        <v/>
      </c>
      <c r="AX474" s="197" t="str">
        <f>IFERROR(INDEX($AT$242:$AT$846,MATCH(ROW()-ROW($AX$226),$AR$242:$AR$846,0)),"")</f>
        <v/>
      </c>
      <c r="AY474" s="197" t="str">
        <f>IFERROR(INDEX($AU$242:$AU$846,MATCH(ROW()-ROW($AY$226),$AR$242:$AR$846,0)),"")</f>
        <v/>
      </c>
      <c r="AZ474" s="197" t="str">
        <f>IFERROR(INDEX($AV$242:$AV$846,MATCH(ROW()-ROW($AZ$226),$AR$242:$AR$846,0)),"")</f>
        <v/>
      </c>
      <c r="BA474" s="197"/>
      <c r="BB474" s="197"/>
      <c r="BC474" s="267"/>
      <c r="BF474" s="267"/>
    </row>
    <row r="475" spans="1:58" ht="40" customHeight="1">
      <c r="A475" s="57"/>
      <c r="B475" s="413" t="s">
        <v>267</v>
      </c>
      <c r="C475" s="413"/>
      <c r="D475" s="413"/>
      <c r="E475" s="413"/>
      <c r="F475" s="413"/>
      <c r="G475" s="413"/>
      <c r="H475" s="413"/>
      <c r="I475" s="413"/>
      <c r="J475" s="413"/>
      <c r="K475" s="413"/>
      <c r="L475" s="413"/>
      <c r="M475" s="413"/>
      <c r="N475" s="413"/>
      <c r="O475" s="413"/>
      <c r="P475" s="413"/>
      <c r="Q475" s="502">
        <f>VLOOKUP($AG475,PriceList,3,FALSE)</f>
        <v>200.81</v>
      </c>
      <c r="R475" s="502"/>
      <c r="S475" s="502"/>
      <c r="T475" s="502">
        <f>VLOOKUP($AG475,PriceList,4,FALSE)</f>
        <v>261.053</v>
      </c>
      <c r="U475" s="502"/>
      <c r="V475" s="502"/>
      <c r="W475" s="472"/>
      <c r="X475" s="473"/>
      <c r="Y475" s="474"/>
      <c r="Z475" s="515">
        <f>Q475*W475</f>
        <v>0</v>
      </c>
      <c r="AA475" s="502"/>
      <c r="AB475" s="502"/>
      <c r="AC475" s="502">
        <f>T475*W475</f>
        <v>0</v>
      </c>
      <c r="AD475" s="502"/>
      <c r="AE475" s="502"/>
      <c r="AF475" s="21"/>
      <c r="AG475" s="61" t="s">
        <v>268</v>
      </c>
      <c r="AH475" s="66" t="s">
        <v>155</v>
      </c>
      <c r="AI475" s="66" t="b">
        <f>AND(W475&gt;0,AH475="Y")</f>
        <v>0</v>
      </c>
      <c r="AJ475" s="116" t="b">
        <f>OR(ISERROR(Q475),ISERROR(T475),ISERROR(Z475),ISERROR(AC475))</f>
        <v>0</v>
      </c>
      <c r="AQ475" s="196" t="s">
        <v>269</v>
      </c>
      <c r="AR475" s="193" t="str">
        <f>IF(AS475="","",MAX(AR$229:AR474)+1)</f>
        <v/>
      </c>
      <c r="AS475" s="209" t="str">
        <f>IF(W475&gt;0,AQ475,"")</f>
        <v/>
      </c>
      <c r="AT475" s="210" t="str">
        <f>IF(W475&gt;0,W475,"")</f>
        <v/>
      </c>
      <c r="AU475" s="211" t="str">
        <f>IF(W475&gt;0,Z475,"")</f>
        <v/>
      </c>
      <c r="AV475" s="211" t="str">
        <f>IF(W475&gt;0,AC475,"")</f>
        <v/>
      </c>
      <c r="AW475" s="197" t="str">
        <f>IFERROR(INDEX($AS$242:$AS$846,MATCH(ROW()-ROW($AW$226),$AR$242:$AR$846,0)),"")</f>
        <v/>
      </c>
      <c r="AX475" s="197" t="str">
        <f>IFERROR(INDEX($AT$242:$AT$846,MATCH(ROW()-ROW($AX$226),$AR$242:$AR$846,0)),"")</f>
        <v/>
      </c>
      <c r="AY475" s="197" t="str">
        <f>IFERROR(INDEX($AU$242:$AU$846,MATCH(ROW()-ROW($AY$226),$AR$242:$AR$846,0)),"")</f>
        <v/>
      </c>
      <c r="AZ475" s="197" t="str">
        <f>IFERROR(INDEX($AV$242:$AV$846,MATCH(ROW()-ROW($AZ$226),$AR$242:$AR$846,0)),"")</f>
        <v/>
      </c>
      <c r="BA475" s="197"/>
      <c r="BB475" s="197"/>
      <c r="BC475" s="267"/>
      <c r="BF475" s="267"/>
    </row>
    <row r="476" spans="1:58" ht="7"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R476" s="193" t="str">
        <f>IF(AS476="","",MAX(AR$229:AR475)+1)</f>
        <v/>
      </c>
      <c r="AW476" s="197" t="str">
        <f>IFERROR(INDEX($AS$242:$AS$846,MATCH(ROW()-ROW($AW$226),$AR$242:$AR$846,0)),"")</f>
        <v/>
      </c>
      <c r="AX476" s="197" t="str">
        <f>IFERROR(INDEX($AT$242:$AT$846,MATCH(ROW()-ROW($AX$226),$AR$242:$AR$846,0)),"")</f>
        <v/>
      </c>
      <c r="AY476" s="197" t="str">
        <f>IFERROR(INDEX($AU$242:$AU$846,MATCH(ROW()-ROW($AY$226),$AR$242:$AR$846,0)),"")</f>
        <v/>
      </c>
      <c r="AZ476" s="197" t="str">
        <f>IFERROR(INDEX($AV$242:$AV$846,MATCH(ROW()-ROW($AZ$226),$AR$242:$AR$846,0)),"")</f>
        <v/>
      </c>
      <c r="BA476" s="197"/>
      <c r="BB476" s="197"/>
      <c r="BC476" s="267"/>
      <c r="BF476" s="267"/>
    </row>
    <row r="477" spans="1:58" ht="5.15" customHeight="1">
      <c r="A477" s="21"/>
      <c r="B477" s="21"/>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21"/>
      <c r="AF477" s="21"/>
      <c r="AR477" s="193" t="str">
        <f>IF(AS477="","",MAX(AR$229:AR476)+1)</f>
        <v/>
      </c>
      <c r="AW477" s="197" t="str">
        <f>IFERROR(INDEX($AS$242:$AS$846,MATCH(ROW()-ROW($AW$226),$AR$242:$AR$846,0)),"")</f>
        <v/>
      </c>
      <c r="AX477" s="197" t="str">
        <f>IFERROR(INDEX($AT$242:$AT$846,MATCH(ROW()-ROW($AX$226),$AR$242:$AR$846,0)),"")</f>
        <v/>
      </c>
      <c r="AY477" s="197" t="str">
        <f>IFERROR(INDEX($AU$242:$AU$846,MATCH(ROW()-ROW($AY$226),$AR$242:$AR$846,0)),"")</f>
        <v/>
      </c>
      <c r="AZ477" s="197" t="str">
        <f>IFERROR(INDEX($AV$242:$AV$846,MATCH(ROW()-ROW($AZ$226),$AR$242:$AR$846,0)),"")</f>
        <v/>
      </c>
      <c r="BA477" s="197"/>
      <c r="BB477" s="197"/>
      <c r="BC477" s="267"/>
      <c r="BF477" s="267"/>
    </row>
    <row r="478" spans="1:58" ht="5.1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R478" s="193" t="str">
        <f>IF(AS478="","",MAX(AR$229:AR477)+1)</f>
        <v/>
      </c>
      <c r="AW478" s="197" t="str">
        <f>IFERROR(INDEX($AS$242:$AS$846,MATCH(ROW()-ROW($AW$226),$AR$242:$AR$846,0)),"")</f>
        <v/>
      </c>
      <c r="AX478" s="197" t="str">
        <f>IFERROR(INDEX($AT$242:$AT$846,MATCH(ROW()-ROW($AX$226),$AR$242:$AR$846,0)),"")</f>
        <v/>
      </c>
      <c r="AY478" s="197" t="str">
        <f>IFERROR(INDEX($AU$242:$AU$846,MATCH(ROW()-ROW($AY$226),$AR$242:$AR$846,0)),"")</f>
        <v/>
      </c>
      <c r="AZ478" s="197" t="str">
        <f>IFERROR(INDEX($AV$242:$AV$846,MATCH(ROW()-ROW($AZ$226),$AR$242:$AR$846,0)),"")</f>
        <v/>
      </c>
      <c r="BA478" s="197"/>
      <c r="BB478" s="197"/>
      <c r="BC478" s="267"/>
      <c r="BF478" s="267"/>
    </row>
    <row r="479" spans="1:58" ht="20.149999999999999" customHeight="1">
      <c r="A479" s="57"/>
      <c r="B479" s="413" t="s">
        <v>270</v>
      </c>
      <c r="C479" s="413"/>
      <c r="D479" s="413"/>
      <c r="E479" s="413"/>
      <c r="F479" s="413"/>
      <c r="G479" s="413"/>
      <c r="H479" s="413"/>
      <c r="I479" s="413"/>
      <c r="J479" s="413"/>
      <c r="K479" s="413"/>
      <c r="L479" s="413"/>
      <c r="M479" s="413"/>
      <c r="N479" s="413"/>
      <c r="O479" s="413"/>
      <c r="P479" s="413"/>
      <c r="Q479" s="502">
        <f>VLOOKUP($AG479,PriceList,3,FALSE)</f>
        <v>92.25</v>
      </c>
      <c r="R479" s="502"/>
      <c r="S479" s="502"/>
      <c r="T479" s="502">
        <f>VLOOKUP($AG479,PriceList,4,FALSE)</f>
        <v>92.25</v>
      </c>
      <c r="U479" s="502"/>
      <c r="V479" s="502"/>
      <c r="W479" s="472"/>
      <c r="X479" s="473"/>
      <c r="Y479" s="474"/>
      <c r="Z479" s="515">
        <f>Q479*W479</f>
        <v>0</v>
      </c>
      <c r="AA479" s="502"/>
      <c r="AB479" s="502"/>
      <c r="AC479" s="502">
        <f>T479*W479</f>
        <v>0</v>
      </c>
      <c r="AD479" s="502"/>
      <c r="AE479" s="502"/>
      <c r="AF479" s="21"/>
      <c r="AG479" s="61" t="s">
        <v>271</v>
      </c>
      <c r="AI479" s="66" t="b">
        <f>AND(W479&gt;0,AH479="Y")</f>
        <v>0</v>
      </c>
      <c r="AJ479" s="116" t="b">
        <f>OR(ISERROR(Q479),ISERROR(T479),ISERROR(Z479),ISERROR(AC479))</f>
        <v>0</v>
      </c>
      <c r="AQ479" s="196" t="str">
        <f>B479</f>
        <v>Gas Test</v>
      </c>
      <c r="AR479" s="193" t="str">
        <f>IF(AS479="","",MAX(AR$229:AR478)+1)</f>
        <v/>
      </c>
      <c r="AS479" s="209" t="str">
        <f>IF(W479&gt;0,AQ479,"")</f>
        <v/>
      </c>
      <c r="AT479" s="210" t="str">
        <f>IF(W479&gt;0,W479,"")</f>
        <v/>
      </c>
      <c r="AU479" s="211" t="str">
        <f>IF(W479&gt;0,Z479,"")</f>
        <v/>
      </c>
      <c r="AV479" s="211" t="str">
        <f>IF(W479&gt;0,AC479,"")</f>
        <v/>
      </c>
      <c r="AW479" s="197" t="str">
        <f>IFERROR(INDEX($AS$242:$AS$846,MATCH(ROW()-ROW($AW$226),$AR$242:$AR$846,0)),"")</f>
        <v/>
      </c>
      <c r="AX479" s="197" t="str">
        <f>IFERROR(INDEX($AT$242:$AT$846,MATCH(ROW()-ROW($AX$226),$AR$242:$AR$846,0)),"")</f>
        <v/>
      </c>
      <c r="AY479" s="197" t="str">
        <f>IFERROR(INDEX($AU$242:$AU$846,MATCH(ROW()-ROW($AY$226),$AR$242:$AR$846,0)),"")</f>
        <v/>
      </c>
      <c r="AZ479" s="197" t="str">
        <f>IFERROR(INDEX($AV$242:$AV$846,MATCH(ROW()-ROW($AZ$226),$AR$242:$AR$846,0)),"")</f>
        <v/>
      </c>
      <c r="BA479" s="197"/>
      <c r="BB479" s="197"/>
      <c r="BC479" s="267"/>
      <c r="BF479" s="267"/>
    </row>
    <row r="480" spans="1:58" ht="10" customHeight="1" thickBo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R480" s="193" t="str">
        <f>IF(AS480="","",MAX(AR$229:AR479)+1)</f>
        <v/>
      </c>
      <c r="AW480" s="197" t="str">
        <f>IFERROR(INDEX($AS$242:$AS$846,MATCH(ROW()-ROW($AW$226),$AR$242:$AR$846,0)),"")</f>
        <v/>
      </c>
      <c r="AX480" s="197" t="str">
        <f>IFERROR(INDEX($AT$242:$AT$846,MATCH(ROW()-ROW($AX$226),$AR$242:$AR$846,0)),"")</f>
        <v/>
      </c>
      <c r="AY480" s="197" t="str">
        <f>IFERROR(INDEX($AU$242:$AU$846,MATCH(ROW()-ROW($AY$226),$AR$242:$AR$846,0)),"")</f>
        <v/>
      </c>
      <c r="AZ480" s="197" t="str">
        <f>IFERROR(INDEX($AV$242:$AV$846,MATCH(ROW()-ROW($AZ$226),$AR$242:$AR$846,0)),"")</f>
        <v/>
      </c>
      <c r="BA480" s="197"/>
      <c r="BB480" s="197"/>
      <c r="BC480" s="267"/>
      <c r="BF480" s="267"/>
    </row>
    <row r="481" spans="1:58" ht="25" customHeight="1" thickBot="1">
      <c r="A481" s="21"/>
      <c r="B481" s="369" t="s">
        <v>117</v>
      </c>
      <c r="C481" s="370"/>
      <c r="D481" s="370"/>
      <c r="E481" s="370"/>
      <c r="F481" s="370"/>
      <c r="G481" s="370"/>
      <c r="H481" s="370"/>
      <c r="I481" s="370"/>
      <c r="J481" s="370"/>
      <c r="K481" s="370"/>
      <c r="L481" s="370"/>
      <c r="M481" s="370"/>
      <c r="N481" s="370"/>
      <c r="O481" s="370"/>
      <c r="P481" s="370"/>
      <c r="Q481" s="370"/>
      <c r="R481" s="370"/>
      <c r="S481" s="370"/>
      <c r="T481" s="370"/>
      <c r="U481" s="370"/>
      <c r="V481" s="370"/>
      <c r="W481" s="370"/>
      <c r="X481" s="370"/>
      <c r="Y481" s="370"/>
      <c r="Z481" s="370"/>
      <c r="AA481" s="370"/>
      <c r="AB481" s="370"/>
      <c r="AC481" s="370"/>
      <c r="AD481" s="370"/>
      <c r="AE481" s="371"/>
      <c r="AF481" s="21"/>
      <c r="AR481" s="193" t="str">
        <f>IF(AS481="","",MAX(AR$229:AR480)+1)</f>
        <v/>
      </c>
      <c r="AW481" s="197" t="str">
        <f>IFERROR(INDEX($AS$242:$AS$846,MATCH(ROW()-ROW($AW$226),$AR$242:$AR$846,0)),"")</f>
        <v/>
      </c>
      <c r="AX481" s="197" t="str">
        <f>IFERROR(INDEX($AT$242:$AT$846,MATCH(ROW()-ROW($AX$226),$AR$242:$AR$846,0)),"")</f>
        <v/>
      </c>
      <c r="AY481" s="197" t="str">
        <f>IFERROR(INDEX($AU$242:$AU$846,MATCH(ROW()-ROW($AY$226),$AR$242:$AR$846,0)),"")</f>
        <v/>
      </c>
      <c r="AZ481" s="197" t="str">
        <f>IFERROR(INDEX($AV$242:$AV$846,MATCH(ROW()-ROW($AZ$226),$AR$242:$AR$846,0)),"")</f>
        <v/>
      </c>
      <c r="BA481" s="197"/>
      <c r="BB481" s="197"/>
      <c r="BC481" s="267"/>
      <c r="BF481" s="267"/>
    </row>
    <row r="482" spans="1:58" ht="7"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R482" s="193" t="str">
        <f>IF(AS482="","",MAX(AR$229:AR481)+1)</f>
        <v/>
      </c>
      <c r="AW482" s="197" t="str">
        <f>IFERROR(INDEX($AS$242:$AS$846,MATCH(ROW()-ROW($AW$226),$AR$242:$AR$846,0)),"")</f>
        <v/>
      </c>
      <c r="AX482" s="197" t="str">
        <f>IFERROR(INDEX($AT$242:$AT$846,MATCH(ROW()-ROW($AX$226),$AR$242:$AR$846,0)),"")</f>
        <v/>
      </c>
      <c r="AY482" s="197" t="str">
        <f>IFERROR(INDEX($AU$242:$AU$846,MATCH(ROW()-ROW($AY$226),$AR$242:$AR$846,0)),"")</f>
        <v/>
      </c>
      <c r="AZ482" s="197" t="str">
        <f>IFERROR(INDEX($AV$242:$AV$846,MATCH(ROW()-ROW($AZ$226),$AR$242:$AR$846,0)),"")</f>
        <v/>
      </c>
      <c r="BA482" s="197"/>
      <c r="BB482" s="197"/>
      <c r="BC482" s="267"/>
      <c r="BF482" s="267"/>
    </row>
    <row r="483" spans="1:58" ht="40" customHeight="1">
      <c r="A483" s="57"/>
      <c r="B483" s="30"/>
      <c r="C483" s="467" t="s">
        <v>272</v>
      </c>
      <c r="D483" s="467"/>
      <c r="E483" s="467"/>
      <c r="F483" s="467"/>
      <c r="G483" s="467"/>
      <c r="H483" s="467"/>
      <c r="I483" s="467"/>
      <c r="J483" s="467"/>
      <c r="K483" s="467"/>
      <c r="L483" s="467"/>
      <c r="M483" s="467"/>
      <c r="N483" s="467"/>
      <c r="O483" s="467"/>
      <c r="P483" s="467"/>
      <c r="Q483" s="467"/>
      <c r="R483" s="467"/>
      <c r="S483" s="467"/>
      <c r="T483" s="467"/>
      <c r="U483" s="467"/>
      <c r="V483" s="467"/>
      <c r="W483" s="467"/>
      <c r="X483" s="467"/>
      <c r="Y483" s="467"/>
      <c r="Z483" s="467"/>
      <c r="AA483" s="467"/>
      <c r="AB483" s="467"/>
      <c r="AC483" s="467"/>
      <c r="AD483" s="467"/>
      <c r="AE483" s="30"/>
      <c r="AF483" s="21"/>
      <c r="AR483" s="193" t="str">
        <f>IF(AS483="","",MAX(AR$229:AR482)+1)</f>
        <v/>
      </c>
      <c r="AW483" s="197" t="str">
        <f>IFERROR(INDEX($AS$242:$AS$846,MATCH(ROW()-ROW($AW$226),$AR$242:$AR$846,0)),"")</f>
        <v/>
      </c>
      <c r="AX483" s="197" t="str">
        <f>IFERROR(INDEX($AT$242:$AT$846,MATCH(ROW()-ROW($AX$226),$AR$242:$AR$846,0)),"")</f>
        <v/>
      </c>
      <c r="AY483" s="197" t="str">
        <f>IFERROR(INDEX($AU$242:$AU$846,MATCH(ROW()-ROW($AY$226),$AR$242:$AR$846,0)),"")</f>
        <v/>
      </c>
      <c r="AZ483" s="197" t="str">
        <f>IFERROR(INDEX($AV$242:$AV$846,MATCH(ROW()-ROW($AZ$226),$AR$242:$AR$846,0)),"")</f>
        <v/>
      </c>
      <c r="BA483" s="197"/>
      <c r="BB483" s="197"/>
      <c r="BC483" s="267"/>
      <c r="BF483" s="267"/>
    </row>
    <row r="484" spans="1:58" ht="7"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R484" s="193" t="str">
        <f>IF(AS484="","",MAX(AR$229:AR483)+1)</f>
        <v/>
      </c>
      <c r="AW484" s="197" t="str">
        <f>IFERROR(INDEX($AS$242:$AS$846,MATCH(ROW()-ROW($AW$226),$AR$242:$AR$846,0)),"")</f>
        <v/>
      </c>
      <c r="AX484" s="197" t="str">
        <f>IFERROR(INDEX($AT$242:$AT$846,MATCH(ROW()-ROW($AX$226),$AR$242:$AR$846,0)),"")</f>
        <v/>
      </c>
      <c r="AY484" s="197" t="str">
        <f>IFERROR(INDEX($AU$242:$AU$846,MATCH(ROW()-ROW($AY$226),$AR$242:$AR$846,0)),"")</f>
        <v/>
      </c>
      <c r="AZ484" s="197" t="str">
        <f>IFERROR(INDEX($AV$242:$AV$846,MATCH(ROW()-ROW($AZ$226),$AR$242:$AR$846,0)),"")</f>
        <v/>
      </c>
      <c r="BA484" s="197"/>
      <c r="BB484" s="197"/>
      <c r="BC484" s="267"/>
      <c r="BF484" s="267"/>
    </row>
    <row r="485" spans="1:58" ht="20.149999999999999" customHeight="1">
      <c r="A485" s="21"/>
      <c r="B485" s="475" t="s">
        <v>149</v>
      </c>
      <c r="C485" s="475"/>
      <c r="D485" s="475"/>
      <c r="E485" s="475"/>
      <c r="F485" s="475"/>
      <c r="G485" s="475"/>
      <c r="H485" s="475"/>
      <c r="I485" s="475"/>
      <c r="J485" s="475"/>
      <c r="K485" s="475"/>
      <c r="L485" s="475"/>
      <c r="M485" s="475"/>
      <c r="N485" s="475"/>
      <c r="O485" s="475"/>
      <c r="P485" s="475"/>
      <c r="Q485" s="476" t="s">
        <v>150</v>
      </c>
      <c r="R485" s="476"/>
      <c r="S485" s="476"/>
      <c r="T485" s="476"/>
      <c r="U485" s="476"/>
      <c r="V485" s="476"/>
      <c r="W485" s="324" t="s">
        <v>151</v>
      </c>
      <c r="X485" s="324"/>
      <c r="Y485" s="324"/>
      <c r="Z485" s="477" t="s">
        <v>152</v>
      </c>
      <c r="AA485" s="477"/>
      <c r="AB485" s="477"/>
      <c r="AC485" s="477"/>
      <c r="AD485" s="477"/>
      <c r="AE485" s="477"/>
      <c r="AF485" s="21"/>
      <c r="AR485" s="193" t="str">
        <f>IF(AS485="","",MAX(AR$229:AR484)+1)</f>
        <v/>
      </c>
      <c r="AW485" s="197" t="str">
        <f>IFERROR(INDEX($AS$242:$AS$846,MATCH(ROW()-ROW($AW$226),$AR$242:$AR$846,0)),"")</f>
        <v/>
      </c>
      <c r="AX485" s="197" t="str">
        <f>IFERROR(INDEX($AT$242:$AT$846,MATCH(ROW()-ROW($AX$226),$AR$242:$AR$846,0)),"")</f>
        <v/>
      </c>
      <c r="AY485" s="197" t="str">
        <f>IFERROR(INDEX($AU$242:$AU$846,MATCH(ROW()-ROW($AY$226),$AR$242:$AR$846,0)),"")</f>
        <v/>
      </c>
      <c r="AZ485" s="197" t="str">
        <f>IFERROR(INDEX($AV$242:$AV$846,MATCH(ROW()-ROW($AZ$226),$AR$242:$AR$846,0)),"")</f>
        <v/>
      </c>
      <c r="BA485" s="197"/>
      <c r="BB485" s="197"/>
      <c r="BC485" s="267"/>
      <c r="BF485" s="267"/>
    </row>
    <row r="486" spans="1:58" ht="20.149999999999999" customHeight="1">
      <c r="A486" s="21"/>
      <c r="B486" s="475"/>
      <c r="C486" s="475"/>
      <c r="D486" s="475"/>
      <c r="E486" s="475"/>
      <c r="F486" s="475"/>
      <c r="G486" s="475"/>
      <c r="H486" s="475"/>
      <c r="I486" s="475"/>
      <c r="J486" s="475"/>
      <c r="K486" s="475"/>
      <c r="L486" s="475"/>
      <c r="M486" s="475"/>
      <c r="N486" s="475"/>
      <c r="O486" s="475"/>
      <c r="P486" s="475"/>
      <c r="Q486" s="676" t="s">
        <v>75</v>
      </c>
      <c r="R486" s="676"/>
      <c r="S486" s="676"/>
      <c r="T486" s="676" t="s">
        <v>76</v>
      </c>
      <c r="U486" s="676"/>
      <c r="V486" s="676"/>
      <c r="W486" s="324"/>
      <c r="X486" s="324"/>
      <c r="Y486" s="324"/>
      <c r="Z486" s="676" t="s">
        <v>75</v>
      </c>
      <c r="AA486" s="676"/>
      <c r="AB486" s="676"/>
      <c r="AC486" s="676" t="s">
        <v>76</v>
      </c>
      <c r="AD486" s="676"/>
      <c r="AE486" s="676"/>
      <c r="AF486" s="21"/>
      <c r="AR486" s="193" t="str">
        <f>IF(AS486="","",MAX(AR$229:AR485)+1)</f>
        <v/>
      </c>
      <c r="AW486" s="197" t="str">
        <f>IFERROR(INDEX($AS$242:$AS$846,MATCH(ROW()-ROW($AW$226),$AR$242:$AR$846,0)),"")</f>
        <v/>
      </c>
      <c r="AX486" s="197" t="str">
        <f>IFERROR(INDEX($AT$242:$AT$846,MATCH(ROW()-ROW($AX$226),$AR$242:$AR$846,0)),"")</f>
        <v/>
      </c>
      <c r="AY486" s="197" t="str">
        <f>IFERROR(INDEX($AU$242:$AU$846,MATCH(ROW()-ROW($AY$226),$AR$242:$AR$846,0)),"")</f>
        <v/>
      </c>
      <c r="AZ486" s="197" t="str">
        <f>IFERROR(INDEX($AV$242:$AV$846,MATCH(ROW()-ROW($AZ$226),$AR$242:$AR$846,0)),"")</f>
        <v/>
      </c>
      <c r="BA486" s="197"/>
      <c r="BB486" s="197"/>
      <c r="BC486" s="267"/>
      <c r="BF486" s="267"/>
    </row>
    <row r="487" spans="1:58" ht="7"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R487" s="193" t="str">
        <f>IF(AS487="","",MAX(AR$229:AR486)+1)</f>
        <v/>
      </c>
      <c r="AW487" s="197" t="str">
        <f>IFERROR(INDEX($AS$242:$AS$846,MATCH(ROW()-ROW($AW$226),$AR$242:$AR$846,0)),"")</f>
        <v/>
      </c>
      <c r="AX487" s="197" t="str">
        <f>IFERROR(INDEX($AT$242:$AT$846,MATCH(ROW()-ROW($AX$226),$AR$242:$AR$846,0)),"")</f>
        <v/>
      </c>
      <c r="AY487" s="197" t="str">
        <f>IFERROR(INDEX($AU$242:$AU$846,MATCH(ROW()-ROW($AY$226),$AR$242:$AR$846,0)),"")</f>
        <v/>
      </c>
      <c r="AZ487" s="197" t="str">
        <f>IFERROR(INDEX($AV$242:$AV$846,MATCH(ROW()-ROW($AZ$226),$AR$242:$AR$846,0)),"")</f>
        <v/>
      </c>
      <c r="BA487" s="197"/>
      <c r="BB487" s="197"/>
      <c r="BC487" s="267"/>
      <c r="BF487" s="267"/>
    </row>
    <row r="488" spans="1:58" ht="20.149999999999999" customHeight="1">
      <c r="A488" s="57"/>
      <c r="B488" s="438" t="s">
        <v>117</v>
      </c>
      <c r="C488" s="438"/>
      <c r="D488" s="438"/>
      <c r="E488" s="438"/>
      <c r="F488" s="438"/>
      <c r="G488" s="438"/>
      <c r="H488" s="438"/>
      <c r="I488" s="438"/>
      <c r="J488" s="438"/>
      <c r="K488" s="438"/>
      <c r="L488" s="438"/>
      <c r="M488" s="438"/>
      <c r="N488" s="438"/>
      <c r="O488" s="438"/>
      <c r="P488" s="438"/>
      <c r="Q488" s="502">
        <f>VLOOKUP($AG488,PriceList,3,FALSE)</f>
        <v>889.31</v>
      </c>
      <c r="R488" s="502"/>
      <c r="S488" s="502"/>
      <c r="T488" s="502">
        <f>VLOOKUP($AG488,PriceList,4,FALSE)</f>
        <v>1156.1030000000001</v>
      </c>
      <c r="U488" s="502"/>
      <c r="V488" s="670"/>
      <c r="W488" s="472"/>
      <c r="X488" s="473"/>
      <c r="Y488" s="474"/>
      <c r="Z488" s="515">
        <f>Q488*W488</f>
        <v>0</v>
      </c>
      <c r="AA488" s="502"/>
      <c r="AB488" s="502"/>
      <c r="AC488" s="502">
        <f>T488*W488</f>
        <v>0</v>
      </c>
      <c r="AD488" s="502"/>
      <c r="AE488" s="502"/>
      <c r="AF488" s="21"/>
      <c r="AG488" s="61" t="s">
        <v>273</v>
      </c>
      <c r="AH488" s="66" t="s">
        <v>155</v>
      </c>
      <c r="AI488" s="66" t="b">
        <f>AND(W488&gt;0,AH488="Y")</f>
        <v>0</v>
      </c>
      <c r="AJ488" s="116" t="b">
        <f>OR(ISERROR(Q488),ISERROR(T488),ISERROR(Z488),ISERROR(AC488))</f>
        <v>0</v>
      </c>
      <c r="AQ488" s="196" t="str">
        <f>B488</f>
        <v>Compressed Air</v>
      </c>
      <c r="AR488" s="193" t="str">
        <f>IF(AS488="","",MAX(AR$229:AR487)+1)</f>
        <v/>
      </c>
      <c r="AS488" s="209" t="str">
        <f>IF(W488&gt;0,AQ488,"")</f>
        <v/>
      </c>
      <c r="AT488" s="210" t="str">
        <f>IF(W488&gt;0,W488,"")</f>
        <v/>
      </c>
      <c r="AU488" s="211" t="str">
        <f>IF(W488&gt;0,Z488,"")</f>
        <v/>
      </c>
      <c r="AV488" s="211" t="str">
        <f>IF(W488&gt;0,AC488,"")</f>
        <v/>
      </c>
      <c r="AW488" s="197" t="str">
        <f>IFERROR(INDEX($AS$242:$AS$846,MATCH(ROW()-ROW($AW$226),$AR$242:$AR$846,0)),"")</f>
        <v/>
      </c>
      <c r="AX488" s="197" t="str">
        <f>IFERROR(INDEX($AT$242:$AT$846,MATCH(ROW()-ROW($AX$226),$AR$242:$AR$846,0)),"")</f>
        <v/>
      </c>
      <c r="AY488" s="197" t="str">
        <f>IFERROR(INDEX($AU$242:$AU$846,MATCH(ROW()-ROW($AY$226),$AR$242:$AR$846,0)),"")</f>
        <v/>
      </c>
      <c r="AZ488" s="197" t="str">
        <f>IFERROR(INDEX($AV$242:$AV$846,MATCH(ROW()-ROW($AZ$226),$AR$242:$AR$846,0)),"")</f>
        <v/>
      </c>
      <c r="BA488" s="197"/>
      <c r="BB488" s="197"/>
      <c r="BC488" s="267"/>
      <c r="BF488" s="267"/>
    </row>
    <row r="489" spans="1:58" ht="5.1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R489" s="193" t="str">
        <f>IF(AS489="","",MAX(AR$229:AR488)+1)</f>
        <v/>
      </c>
      <c r="AW489" s="197" t="str">
        <f>IFERROR(INDEX($AS$242:$AS$846,MATCH(ROW()-ROW($AW$226),$AR$242:$AR$846,0)),"")</f>
        <v/>
      </c>
      <c r="AX489" s="197" t="str">
        <f>IFERROR(INDEX($AT$242:$AT$846,MATCH(ROW()-ROW($AX$226),$AR$242:$AR$846,0)),"")</f>
        <v/>
      </c>
      <c r="AY489" s="197" t="str">
        <f>IFERROR(INDEX($AU$242:$AU$846,MATCH(ROW()-ROW($AY$226),$AR$242:$AR$846,0)),"")</f>
        <v/>
      </c>
      <c r="AZ489" s="197" t="str">
        <f>IFERROR(INDEX($AV$242:$AV$846,MATCH(ROW()-ROW($AZ$226),$AR$242:$AR$846,0)),"")</f>
        <v/>
      </c>
      <c r="BA489" s="197"/>
      <c r="BB489" s="197"/>
      <c r="BC489" s="267"/>
      <c r="BF489" s="267"/>
    </row>
    <row r="490" spans="1:58" ht="5.15" customHeight="1">
      <c r="A490" s="21"/>
      <c r="B490" s="21"/>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21"/>
      <c r="AF490" s="21"/>
      <c r="AR490" s="193" t="str">
        <f>IF(AS490="","",MAX(AR$229:AR489)+1)</f>
        <v/>
      </c>
      <c r="AW490" s="197" t="str">
        <f>IFERROR(INDEX($AS$242:$AS$846,MATCH(ROW()-ROW($AW$226),$AR$242:$AR$846,0)),"")</f>
        <v/>
      </c>
      <c r="AX490" s="197" t="str">
        <f>IFERROR(INDEX($AT$242:$AT$846,MATCH(ROW()-ROW($AX$226),$AR$242:$AR$846,0)),"")</f>
        <v/>
      </c>
      <c r="AY490" s="197" t="str">
        <f>IFERROR(INDEX($AU$242:$AU$846,MATCH(ROW()-ROW($AY$226),$AR$242:$AR$846,0)),"")</f>
        <v/>
      </c>
      <c r="AZ490" s="197" t="str">
        <f>IFERROR(INDEX($AV$242:$AV$846,MATCH(ROW()-ROW($AZ$226),$AR$242:$AR$846,0)),"")</f>
        <v/>
      </c>
      <c r="BA490" s="197"/>
      <c r="BB490" s="197"/>
      <c r="BC490" s="267"/>
      <c r="BF490" s="267"/>
    </row>
    <row r="491" spans="1:58" ht="5.1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R491" s="193" t="str">
        <f>IF(AS491="","",MAX(AR$229:AR490)+1)</f>
        <v/>
      </c>
      <c r="AW491" s="197" t="str">
        <f>IFERROR(INDEX($AS$242:$AS$846,MATCH(ROW()-ROW($AW$226),$AR$242:$AR$846,0)),"")</f>
        <v/>
      </c>
      <c r="AX491" s="197" t="str">
        <f>IFERROR(INDEX($AT$242:$AT$846,MATCH(ROW()-ROW($AX$226),$AR$242:$AR$846,0)),"")</f>
        <v/>
      </c>
      <c r="AY491" s="197" t="str">
        <f>IFERROR(INDEX($AU$242:$AU$846,MATCH(ROW()-ROW($AY$226),$AR$242:$AR$846,0)),"")</f>
        <v/>
      </c>
      <c r="AZ491" s="197" t="str">
        <f>IFERROR(INDEX($AV$242:$AV$846,MATCH(ROW()-ROW($AZ$226),$AR$242:$AR$846,0)),"")</f>
        <v/>
      </c>
      <c r="BA491" s="197"/>
      <c r="BB491" s="197"/>
      <c r="BC491" s="267"/>
      <c r="BF491" s="267"/>
    </row>
    <row r="492" spans="1:58" ht="40" customHeight="1">
      <c r="A492" s="57"/>
      <c r="B492" s="413" t="s">
        <v>274</v>
      </c>
      <c r="C492" s="413"/>
      <c r="D492" s="413"/>
      <c r="E492" s="413"/>
      <c r="F492" s="413"/>
      <c r="G492" s="413"/>
      <c r="H492" s="413"/>
      <c r="I492" s="413"/>
      <c r="J492" s="413"/>
      <c r="K492" s="413"/>
      <c r="L492" s="413"/>
      <c r="M492" s="413"/>
      <c r="N492" s="413"/>
      <c r="O492" s="413"/>
      <c r="P492" s="413"/>
      <c r="Q492" s="502">
        <f>VLOOKUP($AG492,PriceList,3,FALSE)</f>
        <v>200.81</v>
      </c>
      <c r="R492" s="502"/>
      <c r="S492" s="502"/>
      <c r="T492" s="502">
        <f>VLOOKUP($AG492,PriceList,4,FALSE)</f>
        <v>261.053</v>
      </c>
      <c r="U492" s="502"/>
      <c r="V492" s="670"/>
      <c r="W492" s="472"/>
      <c r="X492" s="473"/>
      <c r="Y492" s="474"/>
      <c r="Z492" s="515">
        <f>Q492*W492</f>
        <v>0</v>
      </c>
      <c r="AA492" s="502"/>
      <c r="AB492" s="502"/>
      <c r="AC492" s="502">
        <f>T492*W492</f>
        <v>0</v>
      </c>
      <c r="AD492" s="502"/>
      <c r="AE492" s="502"/>
      <c r="AF492" s="21"/>
      <c r="AG492" s="61" t="s">
        <v>275</v>
      </c>
      <c r="AH492" s="66" t="s">
        <v>155</v>
      </c>
      <c r="AI492" s="66" t="b">
        <f>AND(W492&gt;0,AH492="Y")</f>
        <v>0</v>
      </c>
      <c r="AJ492" s="116" t="b">
        <f>OR(ISERROR(Q492),ISERROR(T492),ISERROR(Z492),ISERROR(AC492))</f>
        <v>0</v>
      </c>
      <c r="AQ492" s="196" t="s">
        <v>276</v>
      </c>
      <c r="AR492" s="193" t="str">
        <f>IF(AS492="","",MAX(AR$229:AR491)+1)</f>
        <v/>
      </c>
      <c r="AS492" s="209" t="str">
        <f>IF(W492&gt;0,AQ492,"")</f>
        <v/>
      </c>
      <c r="AT492" s="210" t="str">
        <f>IF(W492&gt;0,W492,"")</f>
        <v/>
      </c>
      <c r="AU492" s="211" t="str">
        <f>IF(W492&gt;0,Z492,"")</f>
        <v/>
      </c>
      <c r="AV492" s="211" t="str">
        <f>IF(W492&gt;0,AC492,"")</f>
        <v/>
      </c>
      <c r="AW492" s="197" t="str">
        <f>IFERROR(INDEX($AS$242:$AS$846,MATCH(ROW()-ROW($AW$226),$AR$242:$AR$846,0)),"")</f>
        <v/>
      </c>
      <c r="AX492" s="197" t="str">
        <f>IFERROR(INDEX($AT$242:$AT$846,MATCH(ROW()-ROW($AX$226),$AR$242:$AR$846,0)),"")</f>
        <v/>
      </c>
      <c r="AY492" s="197" t="str">
        <f>IFERROR(INDEX($AU$242:$AU$846,MATCH(ROW()-ROW($AY$226),$AR$242:$AR$846,0)),"")</f>
        <v/>
      </c>
      <c r="AZ492" s="197" t="str">
        <f>IFERROR(INDEX($AV$242:$AV$846,MATCH(ROW()-ROW($AZ$226),$AR$242:$AR$846,0)),"")</f>
        <v/>
      </c>
      <c r="BA492" s="197"/>
      <c r="BB492" s="197"/>
      <c r="BC492" s="267"/>
      <c r="BF492" s="267"/>
    </row>
    <row r="493" spans="1:58" ht="5.1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R493" s="193" t="str">
        <f>IF(AS493="","",MAX(AR$229:AR492)+1)</f>
        <v/>
      </c>
      <c r="AW493" s="197" t="str">
        <f>IFERROR(INDEX($AS$242:$AS$846,MATCH(ROW()-ROW($AW$226),$AR$242:$AR$846,0)),"")</f>
        <v/>
      </c>
      <c r="AX493" s="197" t="str">
        <f>IFERROR(INDEX($AT$242:$AT$846,MATCH(ROW()-ROW($AX$226),$AR$242:$AR$846,0)),"")</f>
        <v/>
      </c>
      <c r="AY493" s="197" t="str">
        <f>IFERROR(INDEX($AU$242:$AU$846,MATCH(ROW()-ROW($AY$226),$AR$242:$AR$846,0)),"")</f>
        <v/>
      </c>
      <c r="AZ493" s="197" t="str">
        <f>IFERROR(INDEX($AV$242:$AV$846,MATCH(ROW()-ROW($AZ$226),$AR$242:$AR$846,0)),"")</f>
        <v/>
      </c>
      <c r="BA493" s="197"/>
      <c r="BB493" s="197"/>
      <c r="BC493" s="267"/>
      <c r="BF493" s="267"/>
    </row>
    <row r="494" spans="1:58" ht="20.149999999999999" customHeight="1">
      <c r="A494" s="350">
        <f>A412+1</f>
        <v>7</v>
      </c>
      <c r="B494" s="350"/>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c r="AB494" s="71"/>
      <c r="AC494" s="71"/>
      <c r="AD494" s="71"/>
      <c r="AE494" s="7"/>
      <c r="AF494" s="7"/>
      <c r="AR494" s="193" t="str">
        <f>IF(AS494="","",MAX(AR$229:AR493)+1)</f>
        <v/>
      </c>
      <c r="AW494" s="197" t="str">
        <f>IFERROR(INDEX($AS$242:$AS$846,MATCH(ROW()-ROW($AW$226),$AR$242:$AR$846,0)),"")</f>
        <v/>
      </c>
      <c r="AX494" s="197" t="str">
        <f>IFERROR(INDEX($AT$242:$AT$846,MATCH(ROW()-ROW($AX$226),$AR$242:$AR$846,0)),"")</f>
        <v/>
      </c>
      <c r="AY494" s="197" t="str">
        <f>IFERROR(INDEX($AU$242:$AU$846,MATCH(ROW()-ROW($AY$226),$AR$242:$AR$846,0)),"")</f>
        <v/>
      </c>
      <c r="AZ494" s="197" t="str">
        <f>IFERROR(INDEX($AV$242:$AV$846,MATCH(ROW()-ROW($AZ$226),$AR$242:$AR$846,0)),"")</f>
        <v/>
      </c>
      <c r="BA494" s="197"/>
      <c r="BB494" s="197"/>
      <c r="BC494" s="267"/>
      <c r="BF494" s="267"/>
    </row>
    <row r="495" spans="1:58" ht="10" customHeight="1" thickBo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R495" s="193" t="str">
        <f>IF(AS495="","",MAX(AR$229:AR494)+1)</f>
        <v/>
      </c>
      <c r="AW495" s="197" t="str">
        <f>IFERROR(INDEX($AS$242:$AS$846,MATCH(ROW()-ROW($AW$226),$AR$242:$AR$846,0)),"")</f>
        <v/>
      </c>
      <c r="AX495" s="197" t="str">
        <f>IFERROR(INDEX($AT$242:$AT$846,MATCH(ROW()-ROW($AX$226),$AR$242:$AR$846,0)),"")</f>
        <v/>
      </c>
      <c r="AY495" s="197" t="str">
        <f>IFERROR(INDEX($AU$242:$AU$846,MATCH(ROW()-ROW($AY$226),$AR$242:$AR$846,0)),"")</f>
        <v/>
      </c>
      <c r="AZ495" s="197" t="str">
        <f>IFERROR(INDEX($AV$242:$AV$846,MATCH(ROW()-ROW($AZ$226),$AR$242:$AR$846,0)),"")</f>
        <v/>
      </c>
      <c r="BA495" s="197"/>
      <c r="BB495" s="197"/>
      <c r="BC495" s="267"/>
      <c r="BF495" s="267"/>
    </row>
    <row r="496" spans="1:58" ht="25" customHeight="1" thickBot="1">
      <c r="A496" s="21"/>
      <c r="B496" s="369" t="s">
        <v>117</v>
      </c>
      <c r="C496" s="370"/>
      <c r="D496" s="370"/>
      <c r="E496" s="370"/>
      <c r="F496" s="370"/>
      <c r="G496" s="370"/>
      <c r="H496" s="370"/>
      <c r="I496" s="370"/>
      <c r="J496" s="370"/>
      <c r="K496" s="370"/>
      <c r="L496" s="370"/>
      <c r="M496" s="370"/>
      <c r="N496" s="370"/>
      <c r="O496" s="370"/>
      <c r="P496" s="370"/>
      <c r="Q496" s="370"/>
      <c r="R496" s="370"/>
      <c r="S496" s="370"/>
      <c r="T496" s="370"/>
      <c r="U496" s="370"/>
      <c r="V496" s="370"/>
      <c r="W496" s="370"/>
      <c r="X496" s="370"/>
      <c r="Y496" s="370"/>
      <c r="Z496" s="370"/>
      <c r="AA496" s="370"/>
      <c r="AB496" s="370"/>
      <c r="AC496" s="370"/>
      <c r="AD496" s="370"/>
      <c r="AE496" s="371"/>
      <c r="AF496" s="21"/>
      <c r="AR496" s="193" t="str">
        <f>IF(AS496="","",MAX(AR$229:AR495)+1)</f>
        <v/>
      </c>
      <c r="AW496" s="197" t="str">
        <f>IFERROR(INDEX($AS$242:$AS$846,MATCH(ROW()-ROW($AW$226),$AR$242:$AR$846,0)),"")</f>
        <v/>
      </c>
      <c r="AX496" s="197" t="str">
        <f>IFERROR(INDEX($AT$242:$AT$846,MATCH(ROW()-ROW($AX$226),$AR$242:$AR$846,0)),"")</f>
        <v/>
      </c>
      <c r="AY496" s="197" t="str">
        <f>IFERROR(INDEX($AU$242:$AU$846,MATCH(ROW()-ROW($AY$226),$AR$242:$AR$846,0)),"")</f>
        <v/>
      </c>
      <c r="AZ496" s="197" t="str">
        <f>IFERROR(INDEX($AV$242:$AV$846,MATCH(ROW()-ROW($AZ$226),$AR$242:$AR$846,0)),"")</f>
        <v/>
      </c>
      <c r="BA496" s="197"/>
      <c r="BB496" s="197"/>
      <c r="BC496" s="267"/>
      <c r="BF496" s="267"/>
    </row>
    <row r="497" spans="1:58" ht="7"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R497" s="193" t="str">
        <f>IF(AS497="","",MAX(AR$229:AR496)+1)</f>
        <v/>
      </c>
      <c r="AW497" s="197" t="str">
        <f>IFERROR(INDEX($AS$242:$AS$846,MATCH(ROW()-ROW($AW$226),$AR$242:$AR$846,0)),"")</f>
        <v/>
      </c>
      <c r="AX497" s="197" t="str">
        <f>IFERROR(INDEX($AT$242:$AT$846,MATCH(ROW()-ROW($AX$226),$AR$242:$AR$846,0)),"")</f>
        <v/>
      </c>
      <c r="AY497" s="197" t="str">
        <f>IFERROR(INDEX($AU$242:$AU$846,MATCH(ROW()-ROW($AY$226),$AR$242:$AR$846,0)),"")</f>
        <v/>
      </c>
      <c r="AZ497" s="197" t="str">
        <f>IFERROR(INDEX($AV$242:$AV$846,MATCH(ROW()-ROW($AZ$226),$AR$242:$AR$846,0)),"")</f>
        <v/>
      </c>
      <c r="BA497" s="197"/>
      <c r="BB497" s="197"/>
      <c r="BC497" s="267"/>
      <c r="BF497" s="267"/>
    </row>
    <row r="498" spans="1:58" ht="40" customHeight="1">
      <c r="A498" s="57"/>
      <c r="B498" s="30"/>
      <c r="C498" s="467" t="s">
        <v>272</v>
      </c>
      <c r="D498" s="466"/>
      <c r="E498" s="466"/>
      <c r="F498" s="466"/>
      <c r="G498" s="466"/>
      <c r="H498" s="466"/>
      <c r="I498" s="466"/>
      <c r="J498" s="466"/>
      <c r="K498" s="466"/>
      <c r="L498" s="466"/>
      <c r="M498" s="466"/>
      <c r="N498" s="466"/>
      <c r="O498" s="466"/>
      <c r="P498" s="466"/>
      <c r="Q498" s="466"/>
      <c r="R498" s="466"/>
      <c r="S498" s="466"/>
      <c r="T498" s="466"/>
      <c r="U498" s="466"/>
      <c r="V498" s="466"/>
      <c r="W498" s="466"/>
      <c r="X498" s="466"/>
      <c r="Y498" s="466"/>
      <c r="Z498" s="466"/>
      <c r="AA498" s="466"/>
      <c r="AB498" s="466"/>
      <c r="AC498" s="466"/>
      <c r="AD498" s="466"/>
      <c r="AE498" s="30"/>
      <c r="AF498" s="21"/>
      <c r="AR498" s="193" t="str">
        <f>IF(AS498="","",MAX(AR$229:AR497)+1)</f>
        <v/>
      </c>
      <c r="AW498" s="197" t="str">
        <f>IFERROR(INDEX($AS$242:$AS$846,MATCH(ROW()-ROW($AW$226),$AR$242:$AR$846,0)),"")</f>
        <v/>
      </c>
      <c r="AX498" s="197" t="str">
        <f>IFERROR(INDEX($AT$242:$AT$846,MATCH(ROW()-ROW($AX$226),$AR$242:$AR$846,0)),"")</f>
        <v/>
      </c>
      <c r="AY498" s="197" t="str">
        <f>IFERROR(INDEX($AU$242:$AU$846,MATCH(ROW()-ROW($AY$226),$AR$242:$AR$846,0)),"")</f>
        <v/>
      </c>
      <c r="AZ498" s="197" t="str">
        <f>IFERROR(INDEX($AV$242:$AV$846,MATCH(ROW()-ROW($AZ$226),$AR$242:$AR$846,0)),"")</f>
        <v/>
      </c>
      <c r="BA498" s="197"/>
      <c r="BB498" s="197"/>
      <c r="BC498" s="267"/>
      <c r="BF498" s="267"/>
    </row>
    <row r="499" spans="1:58" ht="7"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R499" s="193" t="str">
        <f>IF(AS499="","",MAX(AR$229:AR498)+1)</f>
        <v/>
      </c>
      <c r="AW499" s="197" t="str">
        <f>IFERROR(INDEX($AS$242:$AS$846,MATCH(ROW()-ROW($AW$226),$AR$242:$AR$846,0)),"")</f>
        <v/>
      </c>
      <c r="AX499" s="197" t="str">
        <f>IFERROR(INDEX($AT$242:$AT$846,MATCH(ROW()-ROW($AX$226),$AR$242:$AR$846,0)),"")</f>
        <v/>
      </c>
      <c r="AY499" s="197" t="str">
        <f>IFERROR(INDEX($AU$242:$AU$846,MATCH(ROW()-ROW($AY$226),$AR$242:$AR$846,0)),"")</f>
        <v/>
      </c>
      <c r="AZ499" s="197" t="str">
        <f>IFERROR(INDEX($AV$242:$AV$846,MATCH(ROW()-ROW($AZ$226),$AR$242:$AR$846,0)),"")</f>
        <v/>
      </c>
      <c r="BA499" s="197"/>
      <c r="BB499" s="197"/>
      <c r="BC499" s="267"/>
      <c r="BF499" s="267"/>
    </row>
    <row r="500" spans="1:58" ht="20.149999999999999" customHeight="1">
      <c r="A500" s="21"/>
      <c r="B500" s="475" t="s">
        <v>149</v>
      </c>
      <c r="C500" s="475"/>
      <c r="D500" s="475"/>
      <c r="E500" s="475"/>
      <c r="F500" s="475"/>
      <c r="G500" s="475"/>
      <c r="H500" s="475"/>
      <c r="I500" s="475"/>
      <c r="J500" s="475"/>
      <c r="K500" s="475"/>
      <c r="L500" s="475"/>
      <c r="M500" s="475"/>
      <c r="N500" s="475"/>
      <c r="O500" s="475"/>
      <c r="P500" s="475"/>
      <c r="Q500" s="476" t="s">
        <v>150</v>
      </c>
      <c r="R500" s="476"/>
      <c r="S500" s="476"/>
      <c r="T500" s="476"/>
      <c r="U500" s="476"/>
      <c r="V500" s="476"/>
      <c r="W500" s="324" t="s">
        <v>151</v>
      </c>
      <c r="X500" s="325"/>
      <c r="Y500" s="325"/>
      <c r="Z500" s="477" t="s">
        <v>152</v>
      </c>
      <c r="AA500" s="477"/>
      <c r="AB500" s="477"/>
      <c r="AC500" s="477"/>
      <c r="AD500" s="477"/>
      <c r="AE500" s="477"/>
      <c r="AF500" s="21"/>
      <c r="AR500" s="193" t="str">
        <f>IF(AS500="","",MAX(AR$229:AR499)+1)</f>
        <v/>
      </c>
      <c r="AW500" s="197" t="str">
        <f>IFERROR(INDEX($AS$242:$AS$846,MATCH(ROW()-ROW($AW$226),$AR$242:$AR$846,0)),"")</f>
        <v/>
      </c>
      <c r="AX500" s="197" t="str">
        <f>IFERROR(INDEX($AT$242:$AT$846,MATCH(ROW()-ROW($AX$226),$AR$242:$AR$846,0)),"")</f>
        <v/>
      </c>
      <c r="AY500" s="197" t="str">
        <f>IFERROR(INDEX($AU$242:$AU$846,MATCH(ROW()-ROW($AY$226),$AR$242:$AR$846,0)),"")</f>
        <v/>
      </c>
      <c r="AZ500" s="197" t="str">
        <f>IFERROR(INDEX($AV$242:$AV$846,MATCH(ROW()-ROW($AZ$226),$AR$242:$AR$846,0)),"")</f>
        <v/>
      </c>
      <c r="BA500" s="197"/>
      <c r="BB500" s="197"/>
      <c r="BC500" s="267"/>
      <c r="BF500" s="267"/>
    </row>
    <row r="501" spans="1:58" ht="20.149999999999999" customHeight="1">
      <c r="A501" s="21"/>
      <c r="B501" s="475"/>
      <c r="C501" s="475"/>
      <c r="D501" s="475"/>
      <c r="E501" s="475"/>
      <c r="F501" s="475"/>
      <c r="G501" s="475"/>
      <c r="H501" s="475"/>
      <c r="I501" s="475"/>
      <c r="J501" s="475"/>
      <c r="K501" s="475"/>
      <c r="L501" s="475"/>
      <c r="M501" s="475"/>
      <c r="N501" s="475"/>
      <c r="O501" s="475"/>
      <c r="P501" s="475"/>
      <c r="Q501" s="326" t="s">
        <v>75</v>
      </c>
      <c r="R501" s="326"/>
      <c r="S501" s="326"/>
      <c r="T501" s="326" t="s">
        <v>76</v>
      </c>
      <c r="U501" s="326"/>
      <c r="V501" s="326"/>
      <c r="W501" s="325"/>
      <c r="X501" s="325"/>
      <c r="Y501" s="325"/>
      <c r="Z501" s="326" t="s">
        <v>75</v>
      </c>
      <c r="AA501" s="326"/>
      <c r="AB501" s="326"/>
      <c r="AC501" s="326" t="s">
        <v>76</v>
      </c>
      <c r="AD501" s="326"/>
      <c r="AE501" s="326"/>
      <c r="AF501" s="21"/>
      <c r="AR501" s="193" t="str">
        <f>IF(AS501="","",MAX(AR$229:AR500)+1)</f>
        <v/>
      </c>
      <c r="AW501" s="197" t="str">
        <f>IFERROR(INDEX($AS$242:$AS$846,MATCH(ROW()-ROW($AW$226),$AR$242:$AR$846,0)),"")</f>
        <v/>
      </c>
      <c r="AX501" s="197" t="str">
        <f>IFERROR(INDEX($AT$242:$AT$846,MATCH(ROW()-ROW($AX$226),$AR$242:$AR$846,0)),"")</f>
        <v/>
      </c>
      <c r="AY501" s="197" t="str">
        <f>IFERROR(INDEX($AU$242:$AU$846,MATCH(ROW()-ROW($AY$226),$AR$242:$AR$846,0)),"")</f>
        <v/>
      </c>
      <c r="AZ501" s="197" t="str">
        <f>IFERROR(INDEX($AV$242:$AV$846,MATCH(ROW()-ROW($AZ$226),$AR$242:$AR$846,0)),"")</f>
        <v/>
      </c>
      <c r="BA501" s="197"/>
      <c r="BB501" s="197"/>
      <c r="BC501" s="267"/>
      <c r="BF501" s="267"/>
    </row>
    <row r="502" spans="1:58" ht="7"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R502" s="193" t="str">
        <f>IF(AS502="","",MAX(AR$229:AR501)+1)</f>
        <v/>
      </c>
      <c r="AW502" s="197" t="str">
        <f>IFERROR(INDEX($AS$242:$AS$846,MATCH(ROW()-ROW($AW$226),$AR$242:$AR$846,0)),"")</f>
        <v/>
      </c>
      <c r="AX502" s="197" t="str">
        <f>IFERROR(INDEX($AT$242:$AT$846,MATCH(ROW()-ROW($AX$226),$AR$242:$AR$846,0)),"")</f>
        <v/>
      </c>
      <c r="AY502" s="197" t="str">
        <f>IFERROR(INDEX($AU$242:$AU$846,MATCH(ROW()-ROW($AY$226),$AR$242:$AR$846,0)),"")</f>
        <v/>
      </c>
      <c r="AZ502" s="197" t="str">
        <f>IFERROR(INDEX($AV$242:$AV$846,MATCH(ROW()-ROW($AZ$226),$AR$242:$AR$846,0)),"")</f>
        <v/>
      </c>
      <c r="BA502" s="197"/>
      <c r="BB502" s="197"/>
      <c r="BC502" s="267"/>
      <c r="BF502" s="267"/>
    </row>
    <row r="503" spans="1:58" ht="22" customHeight="1">
      <c r="A503" s="57"/>
      <c r="B503" s="438" t="s">
        <v>117</v>
      </c>
      <c r="C503" s="438"/>
      <c r="D503" s="438"/>
      <c r="E503" s="438"/>
      <c r="F503" s="438"/>
      <c r="G503" s="438"/>
      <c r="H503" s="438"/>
      <c r="I503" s="438"/>
      <c r="J503" s="438"/>
      <c r="K503" s="438"/>
      <c r="L503" s="438"/>
      <c r="M503" s="438"/>
      <c r="N503" s="438"/>
      <c r="O503" s="438"/>
      <c r="P503" s="438"/>
      <c r="Q503" s="502">
        <f>VLOOKUP($AG503,PriceList,3,FALSE)</f>
        <v>889.31</v>
      </c>
      <c r="R503" s="502"/>
      <c r="S503" s="502"/>
      <c r="T503" s="502">
        <f>VLOOKUP($AG503,PriceList,4,FALSE)</f>
        <v>1156.1030000000001</v>
      </c>
      <c r="U503" s="502"/>
      <c r="V503" s="502"/>
      <c r="W503" s="472"/>
      <c r="X503" s="473"/>
      <c r="Y503" s="474"/>
      <c r="Z503" s="515">
        <f>Q503*W503</f>
        <v>0</v>
      </c>
      <c r="AA503" s="502"/>
      <c r="AB503" s="502"/>
      <c r="AC503" s="502">
        <f>T503*W503</f>
        <v>0</v>
      </c>
      <c r="AD503" s="502"/>
      <c r="AE503" s="502"/>
      <c r="AF503" s="21"/>
      <c r="AG503" s="61" t="s">
        <v>273</v>
      </c>
      <c r="AH503" s="66" t="s">
        <v>155</v>
      </c>
      <c r="AI503" s="66" t="b">
        <f>AND(W503&gt;0,AH503="Y")</f>
        <v>0</v>
      </c>
      <c r="AJ503" s="116" t="b">
        <f>OR(ISERROR(Q503),ISERROR(T503),ISERROR(Z503),ISERROR(AC503))</f>
        <v>0</v>
      </c>
      <c r="AQ503" s="196" t="str">
        <f>B503</f>
        <v>Compressed Air</v>
      </c>
      <c r="AR503" s="193" t="str">
        <f>IF(AS503="","",MAX(AR$229:AR502)+1)</f>
        <v/>
      </c>
      <c r="AS503" s="209" t="str">
        <f>IF(W503&gt;0,AQ503,"")</f>
        <v/>
      </c>
      <c r="AT503" s="210" t="str">
        <f>IF(W503&gt;0,W503,"")</f>
        <v/>
      </c>
      <c r="AU503" s="211" t="str">
        <f>IF(W503&gt;0,Z503,"")</f>
        <v/>
      </c>
      <c r="AV503" s="211" t="str">
        <f>IF(W503&gt;0,AC503,"")</f>
        <v/>
      </c>
      <c r="AW503" s="197" t="str">
        <f>IFERROR(INDEX($AS$242:$AS$846,MATCH(ROW()-ROW($AW$226),$AR$242:$AR$846,0)),"")</f>
        <v/>
      </c>
      <c r="AX503" s="197" t="str">
        <f>IFERROR(INDEX($AT$242:$AT$846,MATCH(ROW()-ROW($AX$226),$AR$242:$AR$846,0)),"")</f>
        <v/>
      </c>
      <c r="AY503" s="197" t="str">
        <f>IFERROR(INDEX($AU$242:$AU$846,MATCH(ROW()-ROW($AY$226),$AR$242:$AR$846,0)),"")</f>
        <v/>
      </c>
      <c r="AZ503" s="197" t="str">
        <f>IFERROR(INDEX($AV$242:$AV$846,MATCH(ROW()-ROW($AZ$226),$AR$242:$AR$846,0)),"")</f>
        <v/>
      </c>
      <c r="BA503" s="197"/>
      <c r="BB503" s="197"/>
      <c r="BC503" s="267"/>
      <c r="BF503" s="267"/>
    </row>
    <row r="504" spans="1:58" ht="5.1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R504" s="193" t="str">
        <f>IF(AS504="","",MAX(AR$229:AR503)+1)</f>
        <v/>
      </c>
      <c r="AW504" s="197" t="str">
        <f>IFERROR(INDEX($AS$242:$AS$846,MATCH(ROW()-ROW($AW$226),$AR$242:$AR$846,0)),"")</f>
        <v/>
      </c>
      <c r="AX504" s="197" t="str">
        <f>IFERROR(INDEX($AT$242:$AT$846,MATCH(ROW()-ROW($AX$226),$AR$242:$AR$846,0)),"")</f>
        <v/>
      </c>
      <c r="AY504" s="197" t="str">
        <f>IFERROR(INDEX($AU$242:$AU$846,MATCH(ROW()-ROW($AY$226),$AR$242:$AR$846,0)),"")</f>
        <v/>
      </c>
      <c r="AZ504" s="197" t="str">
        <f>IFERROR(INDEX($AV$242:$AV$846,MATCH(ROW()-ROW($AZ$226),$AR$242:$AR$846,0)),"")</f>
        <v/>
      </c>
      <c r="BA504" s="197"/>
      <c r="BB504" s="197"/>
      <c r="BC504" s="267"/>
      <c r="BF504" s="267"/>
    </row>
    <row r="505" spans="1:58" ht="5.15" customHeight="1">
      <c r="A505" s="21"/>
      <c r="B505" s="21"/>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21"/>
      <c r="AF505" s="21"/>
      <c r="AR505" s="193" t="str">
        <f>IF(AS505="","",MAX(AR$229:AR504)+1)</f>
        <v/>
      </c>
      <c r="AW505" s="197" t="str">
        <f>IFERROR(INDEX($AS$242:$AS$846,MATCH(ROW()-ROW($AW$226),$AR$242:$AR$846,0)),"")</f>
        <v/>
      </c>
      <c r="AX505" s="197" t="str">
        <f>IFERROR(INDEX($AT$242:$AT$846,MATCH(ROW()-ROW($AX$226),$AR$242:$AR$846,0)),"")</f>
        <v/>
      </c>
      <c r="AY505" s="197" t="str">
        <f>IFERROR(INDEX($AU$242:$AU$846,MATCH(ROW()-ROW($AY$226),$AR$242:$AR$846,0)),"")</f>
        <v/>
      </c>
      <c r="AZ505" s="197" t="str">
        <f>IFERROR(INDEX($AV$242:$AV$846,MATCH(ROW()-ROW($AZ$226),$AR$242:$AR$846,0)),"")</f>
        <v/>
      </c>
      <c r="BA505" s="197"/>
      <c r="BB505" s="197"/>
      <c r="BC505" s="267"/>
      <c r="BF505" s="267"/>
    </row>
    <row r="506" spans="1:58" ht="5.1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R506" s="193" t="str">
        <f>IF(AS506="","",MAX(AR$229:AR505)+1)</f>
        <v/>
      </c>
      <c r="AW506" s="197" t="str">
        <f>IFERROR(INDEX($AS$242:$AS$846,MATCH(ROW()-ROW($AW$226),$AR$242:$AR$846,0)),"")</f>
        <v/>
      </c>
      <c r="AX506" s="197" t="str">
        <f>IFERROR(INDEX($AT$242:$AT$846,MATCH(ROW()-ROW($AX$226),$AR$242:$AR$846,0)),"")</f>
        <v/>
      </c>
      <c r="AY506" s="197" t="str">
        <f>IFERROR(INDEX($AU$242:$AU$846,MATCH(ROW()-ROW($AY$226),$AR$242:$AR$846,0)),"")</f>
        <v/>
      </c>
      <c r="AZ506" s="197" t="str">
        <f>IFERROR(INDEX($AV$242:$AV$846,MATCH(ROW()-ROW($AZ$226),$AR$242:$AR$846,0)),"")</f>
        <v/>
      </c>
      <c r="BA506" s="197"/>
      <c r="BB506" s="197"/>
      <c r="BC506" s="267"/>
      <c r="BF506" s="267"/>
    </row>
    <row r="507" spans="1:58" ht="40" customHeight="1">
      <c r="A507" s="57"/>
      <c r="B507" s="413" t="s">
        <v>277</v>
      </c>
      <c r="C507" s="413"/>
      <c r="D507" s="413"/>
      <c r="E507" s="413"/>
      <c r="F507" s="413"/>
      <c r="G507" s="413"/>
      <c r="H507" s="413"/>
      <c r="I507" s="413"/>
      <c r="J507" s="413"/>
      <c r="K507" s="413"/>
      <c r="L507" s="413"/>
      <c r="M507" s="413"/>
      <c r="N507" s="413"/>
      <c r="O507" s="413"/>
      <c r="P507" s="413"/>
      <c r="Q507" s="502">
        <f>VLOOKUP($AG507,PriceList,3,FALSE)</f>
        <v>200.81</v>
      </c>
      <c r="R507" s="502"/>
      <c r="S507" s="502"/>
      <c r="T507" s="502">
        <f>VLOOKUP($AG507,PriceList,4,FALSE)</f>
        <v>261.053</v>
      </c>
      <c r="U507" s="502"/>
      <c r="V507" s="502"/>
      <c r="W507" s="472"/>
      <c r="X507" s="473"/>
      <c r="Y507" s="474"/>
      <c r="Z507" s="515">
        <f>Q507*W507</f>
        <v>0</v>
      </c>
      <c r="AA507" s="502"/>
      <c r="AB507" s="502"/>
      <c r="AC507" s="502">
        <f>T507*W507</f>
        <v>0</v>
      </c>
      <c r="AD507" s="502"/>
      <c r="AE507" s="502"/>
      <c r="AF507" s="21"/>
      <c r="AG507" s="61" t="s">
        <v>275</v>
      </c>
      <c r="AH507" s="66" t="s">
        <v>155</v>
      </c>
      <c r="AI507" s="66" t="b">
        <f>AND(W507&gt;0,AH507="Y")</f>
        <v>0</v>
      </c>
      <c r="AJ507" s="116" t="b">
        <f>OR(ISERROR(Q507),ISERROR(T507),ISERROR(Z507),ISERROR(AC507))</f>
        <v>0</v>
      </c>
      <c r="AQ507" s="196" t="s">
        <v>276</v>
      </c>
      <c r="AR507" s="193" t="str">
        <f>IF(AS507="","",MAX(AR$229:AR506)+1)</f>
        <v/>
      </c>
      <c r="AS507" s="209" t="str">
        <f>IF(W507&gt;0,AQ507,"")</f>
        <v/>
      </c>
      <c r="AT507" s="210" t="str">
        <f>IF(W507&gt;0,W507,"")</f>
        <v/>
      </c>
      <c r="AU507" s="211" t="str">
        <f>IF(W507&gt;0,Z507,"")</f>
        <v/>
      </c>
      <c r="AV507" s="211" t="str">
        <f>IF(W507&gt;0,AC507,"")</f>
        <v/>
      </c>
      <c r="AW507" s="197" t="str">
        <f>IFERROR(INDEX($AS$242:$AS$846,MATCH(ROW()-ROW($AW$226),$AR$242:$AR$846,0)),"")</f>
        <v/>
      </c>
      <c r="AX507" s="197" t="str">
        <f>IFERROR(INDEX($AT$242:$AT$846,MATCH(ROW()-ROW($AX$226),$AR$242:$AR$846,0)),"")</f>
        <v/>
      </c>
      <c r="AY507" s="197" t="str">
        <f>IFERROR(INDEX($AU$242:$AU$846,MATCH(ROW()-ROW($AY$226),$AR$242:$AR$846,0)),"")</f>
        <v/>
      </c>
      <c r="AZ507" s="197" t="str">
        <f>IFERROR(INDEX($AV$242:$AV$846,MATCH(ROW()-ROW($AZ$226),$AR$242:$AR$846,0)),"")</f>
        <v/>
      </c>
      <c r="BA507" s="197"/>
      <c r="BB507" s="197"/>
      <c r="BC507" s="267"/>
      <c r="BF507" s="267"/>
    </row>
    <row r="508" spans="1:58" ht="7"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R508" s="193" t="str">
        <f>IF(AS508="","",MAX(AR$229:AR507)+1)</f>
        <v/>
      </c>
      <c r="AW508" s="197" t="str">
        <f>IFERROR(INDEX($AS$242:$AS$846,MATCH(ROW()-ROW($AW$226),$AR$242:$AR$846,0)),"")</f>
        <v/>
      </c>
      <c r="AX508" s="197" t="str">
        <f>IFERROR(INDEX($AT$242:$AT$846,MATCH(ROW()-ROW($AX$226),$AR$242:$AR$846,0)),"")</f>
        <v/>
      </c>
      <c r="AY508" s="197" t="str">
        <f>IFERROR(INDEX($AU$242:$AU$846,MATCH(ROW()-ROW($AY$226),$AR$242:$AR$846,0)),"")</f>
        <v/>
      </c>
      <c r="AZ508" s="197" t="str">
        <f>IFERROR(INDEX($AV$242:$AV$846,MATCH(ROW()-ROW($AZ$226),$AR$242:$AR$846,0)),"")</f>
        <v/>
      </c>
      <c r="BA508" s="197"/>
      <c r="BB508" s="197"/>
      <c r="BC508" s="267"/>
      <c r="BF508" s="267"/>
    </row>
    <row r="509" spans="1:58" ht="60" customHeight="1">
      <c r="A509" s="57"/>
      <c r="B509" s="30"/>
      <c r="C509" s="552" t="s">
        <v>278</v>
      </c>
      <c r="D509" s="466"/>
      <c r="E509" s="466"/>
      <c r="F509" s="466"/>
      <c r="G509" s="466"/>
      <c r="H509" s="466"/>
      <c r="I509" s="466"/>
      <c r="J509" s="466"/>
      <c r="K509" s="466"/>
      <c r="L509" s="466"/>
      <c r="M509" s="466"/>
      <c r="N509" s="466"/>
      <c r="O509" s="466"/>
      <c r="P509" s="466"/>
      <c r="Q509" s="466"/>
      <c r="R509" s="466"/>
      <c r="S509" s="466"/>
      <c r="T509" s="466"/>
      <c r="U509" s="466"/>
      <c r="V509" s="466"/>
      <c r="W509" s="466"/>
      <c r="X509" s="466"/>
      <c r="Y509" s="466"/>
      <c r="Z509" s="466"/>
      <c r="AA509" s="466"/>
      <c r="AB509" s="466"/>
      <c r="AC509" s="466"/>
      <c r="AD509" s="466"/>
      <c r="AE509" s="30"/>
      <c r="AF509" s="21"/>
      <c r="AR509" s="193" t="str">
        <f>IF(AS509="","",MAX(AR$229:AR508)+1)</f>
        <v/>
      </c>
      <c r="AW509" s="197" t="str">
        <f>IFERROR(INDEX($AS$242:$AS$846,MATCH(ROW()-ROW($AW$226),$AR$242:$AR$846,0)),"")</f>
        <v/>
      </c>
      <c r="AX509" s="197" t="str">
        <f>IFERROR(INDEX($AT$242:$AT$846,MATCH(ROW()-ROW($AX$226),$AR$242:$AR$846,0)),"")</f>
        <v/>
      </c>
      <c r="AY509" s="197" t="str">
        <f>IFERROR(INDEX($AU$242:$AU$846,MATCH(ROW()-ROW($AY$226),$AR$242:$AR$846,0)),"")</f>
        <v/>
      </c>
      <c r="AZ509" s="197" t="str">
        <f>IFERROR(INDEX($AV$242:$AV$846,MATCH(ROW()-ROW($AZ$226),$AR$242:$AR$846,0)),"")</f>
        <v/>
      </c>
      <c r="BA509" s="197"/>
      <c r="BB509" s="197"/>
      <c r="BC509" s="267"/>
      <c r="BF509" s="267"/>
    </row>
    <row r="510" spans="1:58" ht="7"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R510" s="193" t="str">
        <f>IF(AS510="","",MAX(AR$229:AR509)+1)</f>
        <v/>
      </c>
      <c r="AW510" s="197" t="str">
        <f>IFERROR(INDEX($AS$242:$AS$846,MATCH(ROW()-ROW($AW$226),$AR$242:$AR$846,0)),"")</f>
        <v/>
      </c>
      <c r="AX510" s="197" t="str">
        <f>IFERROR(INDEX($AT$242:$AT$846,MATCH(ROW()-ROW($AX$226),$AR$242:$AR$846,0)),"")</f>
        <v/>
      </c>
      <c r="AY510" s="197" t="str">
        <f>IFERROR(INDEX($AU$242:$AU$846,MATCH(ROW()-ROW($AY$226),$AR$242:$AR$846,0)),"")</f>
        <v/>
      </c>
      <c r="AZ510" s="197" t="str">
        <f>IFERROR(INDEX($AV$242:$AV$846,MATCH(ROW()-ROW($AZ$226),$AR$242:$AR$846,0)),"")</f>
        <v/>
      </c>
      <c r="BA510" s="197"/>
      <c r="BB510" s="197"/>
      <c r="BC510" s="267"/>
      <c r="BF510" s="267"/>
    </row>
    <row r="511" spans="1:58" ht="14.5" customHeight="1">
      <c r="A511" s="21"/>
      <c r="B511" s="21"/>
      <c r="C511" s="21"/>
      <c r="D511" s="547" t="s">
        <v>279</v>
      </c>
      <c r="E511" s="547"/>
      <c r="F511" s="547"/>
      <c r="G511" s="547"/>
      <c r="H511" s="547"/>
      <c r="I511" s="547"/>
      <c r="J511" s="547"/>
      <c r="K511" s="672"/>
      <c r="L511" s="672"/>
      <c r="M511" s="672"/>
      <c r="N511" s="672"/>
      <c r="O511" s="672"/>
      <c r="P511" s="672"/>
      <c r="Q511" s="672"/>
      <c r="R511" s="672"/>
      <c r="S511" s="672"/>
      <c r="T511" s="672"/>
      <c r="U511" s="672"/>
      <c r="V511" s="672"/>
      <c r="W511" s="672"/>
      <c r="X511" s="672"/>
      <c r="Y511" s="672"/>
      <c r="Z511" s="672"/>
      <c r="AA511" s="672"/>
      <c r="AB511" s="672"/>
      <c r="AC511" s="672"/>
      <c r="AD511" s="21"/>
      <c r="AE511" s="21"/>
      <c r="AF511" s="21"/>
      <c r="AR511" s="193" t="str">
        <f>IF(AS511="","",MAX(AR$229:AR510)+1)</f>
        <v/>
      </c>
    </row>
    <row r="512" spans="1:58" ht="14.5" customHeight="1">
      <c r="A512" s="21"/>
      <c r="B512" s="21"/>
      <c r="C512" s="21"/>
      <c r="D512" s="547"/>
      <c r="E512" s="547"/>
      <c r="F512" s="547"/>
      <c r="G512" s="547"/>
      <c r="H512" s="547"/>
      <c r="I512" s="547"/>
      <c r="J512" s="547"/>
      <c r="K512" s="673"/>
      <c r="L512" s="673"/>
      <c r="M512" s="673"/>
      <c r="N512" s="673"/>
      <c r="O512" s="673"/>
      <c r="P512" s="673"/>
      <c r="Q512" s="673"/>
      <c r="R512" s="673"/>
      <c r="S512" s="673"/>
      <c r="T512" s="673"/>
      <c r="U512" s="673"/>
      <c r="V512" s="673"/>
      <c r="W512" s="673"/>
      <c r="X512" s="673"/>
      <c r="Y512" s="673"/>
      <c r="Z512" s="673"/>
      <c r="AA512" s="673"/>
      <c r="AB512" s="673"/>
      <c r="AC512" s="673"/>
      <c r="AD512" s="21"/>
      <c r="AE512" s="21"/>
      <c r="AF512" s="21"/>
      <c r="AR512" s="193" t="str">
        <f>IF(AS512="","",MAX(AR$229:AR511)+1)</f>
        <v/>
      </c>
    </row>
    <row r="513" spans="1:58" ht="7"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R513" s="193" t="str">
        <f>IF(AS513="","",MAX(AR$229:AR512)+1)</f>
        <v/>
      </c>
      <c r="AW513" s="197" t="str">
        <f>IFERROR(INDEX($AS$242:$AS$846,MATCH(ROW()-ROW($AW$226),$AR$242:$AR$846,0)),"")</f>
        <v/>
      </c>
      <c r="AX513" s="197" t="str">
        <f>IFERROR(INDEX($AT$242:$AT$846,MATCH(ROW()-ROW($AX$226),$AR$242:$AR$846,0)),"")</f>
        <v/>
      </c>
      <c r="AY513" s="197" t="str">
        <f>IFERROR(INDEX($AU$242:$AU$846,MATCH(ROW()-ROW($AY$226),$AR$242:$AR$846,0)),"")</f>
        <v/>
      </c>
      <c r="AZ513" s="197" t="str">
        <f>IFERROR(INDEX($AV$242:$AV$846,MATCH(ROW()-ROW($AZ$226),$AR$242:$AR$846,0)),"")</f>
        <v/>
      </c>
      <c r="BA513" s="197"/>
      <c r="BB513" s="197"/>
      <c r="BC513" s="267"/>
      <c r="BF513" s="267"/>
    </row>
    <row r="514" spans="1:58" ht="14.5" customHeight="1">
      <c r="A514" s="21"/>
      <c r="B514" s="21"/>
      <c r="C514" s="21"/>
      <c r="D514" s="290"/>
      <c r="E514" s="547" t="s">
        <v>280</v>
      </c>
      <c r="F514" s="547"/>
      <c r="G514" s="547"/>
      <c r="H514" s="547"/>
      <c r="I514" s="547"/>
      <c r="J514" s="674"/>
      <c r="K514" s="674"/>
      <c r="L514" s="674"/>
      <c r="M514" s="674"/>
      <c r="N514" s="674"/>
      <c r="O514" s="674"/>
      <c r="P514" s="674"/>
      <c r="Q514" s="674"/>
      <c r="R514" s="674"/>
      <c r="S514" s="674"/>
      <c r="T514" s="674"/>
      <c r="U514" s="674"/>
      <c r="V514" s="674"/>
      <c r="W514" s="674"/>
      <c r="X514" s="674"/>
      <c r="Y514" s="674"/>
      <c r="Z514" s="674"/>
      <c r="AA514" s="674"/>
      <c r="AB514" s="291"/>
      <c r="AC514" s="291"/>
      <c r="AD514" s="21"/>
      <c r="AE514" s="21"/>
      <c r="AF514" s="21"/>
      <c r="AR514" s="193" t="str">
        <f>IF(AS514="","",MAX(AR$229:AR513)+1)</f>
        <v/>
      </c>
    </row>
    <row r="515" spans="1:58" ht="14.5" customHeight="1">
      <c r="A515" s="21"/>
      <c r="B515" s="21"/>
      <c r="C515" s="21"/>
      <c r="D515" s="290"/>
      <c r="E515" s="547"/>
      <c r="F515" s="547"/>
      <c r="G515" s="547"/>
      <c r="H515" s="547"/>
      <c r="I515" s="547"/>
      <c r="J515" s="675"/>
      <c r="K515" s="675"/>
      <c r="L515" s="675"/>
      <c r="M515" s="675"/>
      <c r="N515" s="675"/>
      <c r="O515" s="675"/>
      <c r="P515" s="675"/>
      <c r="Q515" s="675"/>
      <c r="R515" s="675"/>
      <c r="S515" s="675"/>
      <c r="T515" s="675"/>
      <c r="U515" s="675"/>
      <c r="V515" s="675"/>
      <c r="W515" s="675"/>
      <c r="X515" s="675"/>
      <c r="Y515" s="675"/>
      <c r="Z515" s="675"/>
      <c r="AA515" s="675"/>
      <c r="AB515" s="291"/>
      <c r="AC515" s="291"/>
      <c r="AD515" s="21"/>
      <c r="AE515" s="21"/>
      <c r="AF515" s="21"/>
      <c r="AR515" s="193" t="str">
        <f>IF(AS515="","",MAX(AR$229:AR514)+1)</f>
        <v/>
      </c>
    </row>
    <row r="516" spans="1:58" ht="7"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R516" s="193" t="str">
        <f>IF(AS516="","",MAX(AR$229:AR515)+1)</f>
        <v/>
      </c>
      <c r="AW516" s="197" t="str">
        <f>IFERROR(INDEX($AS$242:$AS$846,MATCH(ROW()-ROW($AW$226),$AR$242:$AR$846,0)),"")</f>
        <v/>
      </c>
      <c r="AX516" s="197" t="str">
        <f>IFERROR(INDEX($AT$242:$AT$846,MATCH(ROW()-ROW($AX$226),$AR$242:$AR$846,0)),"")</f>
        <v/>
      </c>
      <c r="AY516" s="197" t="str">
        <f>IFERROR(INDEX($AU$242:$AU$846,MATCH(ROW()-ROW($AY$226),$AR$242:$AR$846,0)),"")</f>
        <v/>
      </c>
      <c r="AZ516" s="197" t="str">
        <f>IFERROR(INDEX($AV$242:$AV$846,MATCH(ROW()-ROW($AZ$226),$AR$242:$AR$846,0)),"")</f>
        <v/>
      </c>
      <c r="BA516" s="197"/>
      <c r="BB516" s="197"/>
      <c r="BC516" s="267"/>
      <c r="BF516" s="267"/>
    </row>
    <row r="517" spans="1:58" ht="20.149999999999999" customHeight="1">
      <c r="A517" s="21"/>
      <c r="B517" s="21"/>
      <c r="C517" s="547" t="s">
        <v>281</v>
      </c>
      <c r="D517" s="547"/>
      <c r="E517" s="547"/>
      <c r="F517" s="547"/>
      <c r="G517" s="547"/>
      <c r="H517" s="547"/>
      <c r="I517" s="547"/>
      <c r="J517" s="547"/>
      <c r="K517" s="547"/>
      <c r="L517" s="690"/>
      <c r="M517" s="690"/>
      <c r="N517" s="690"/>
      <c r="O517" s="290"/>
      <c r="P517" s="577" t="s">
        <v>3470</v>
      </c>
      <c r="Q517" s="577"/>
      <c r="R517" s="577"/>
      <c r="S517" s="577"/>
      <c r="T517" s="577"/>
      <c r="U517" s="577"/>
      <c r="V517" s="577"/>
      <c r="W517" s="577"/>
      <c r="X517" s="577"/>
      <c r="Y517" s="577"/>
      <c r="Z517" s="577"/>
      <c r="AA517" s="577"/>
      <c r="AB517" s="577"/>
      <c r="AC517" s="577"/>
      <c r="AD517" s="291"/>
      <c r="AE517" s="21"/>
      <c r="AF517" s="21"/>
      <c r="AR517" s="193" t="str">
        <f>IF(AS517="","",MAX(AR$229:AR516)+1)</f>
        <v/>
      </c>
    </row>
    <row r="518" spans="1:58" ht="20.149999999999999" customHeight="1">
      <c r="A518" s="21"/>
      <c r="B518" s="21"/>
      <c r="C518" s="547"/>
      <c r="D518" s="547"/>
      <c r="E518" s="547"/>
      <c r="F518" s="547"/>
      <c r="G518" s="547"/>
      <c r="H518" s="547"/>
      <c r="I518" s="547"/>
      <c r="J518" s="547"/>
      <c r="K518" s="547"/>
      <c r="L518" s="691"/>
      <c r="M518" s="691"/>
      <c r="N518" s="691"/>
      <c r="O518" s="290"/>
      <c r="P518" s="577"/>
      <c r="Q518" s="577"/>
      <c r="R518" s="577"/>
      <c r="S518" s="577"/>
      <c r="T518" s="577"/>
      <c r="U518" s="577"/>
      <c r="V518" s="577"/>
      <c r="W518" s="577"/>
      <c r="X518" s="577"/>
      <c r="Y518" s="577"/>
      <c r="Z518" s="577"/>
      <c r="AA518" s="577"/>
      <c r="AB518" s="577"/>
      <c r="AC518" s="577"/>
      <c r="AD518" s="291"/>
      <c r="AE518" s="21"/>
      <c r="AF518" s="21"/>
      <c r="AR518" s="193" t="str">
        <f>IF(AS518="","",MAX(AR$229:AR517)+1)</f>
        <v/>
      </c>
    </row>
    <row r="519" spans="1:58" ht="7"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R519" s="193" t="str">
        <f>IF(AS519="","",MAX(AR$229:AR518)+1)</f>
        <v/>
      </c>
      <c r="AW519" s="197" t="str">
        <f>IFERROR(INDEX($AS$242:$AS$846,MATCH(ROW()-ROW($AW$226),$AR$242:$AR$846,0)),"")</f>
        <v/>
      </c>
      <c r="AX519" s="197" t="str">
        <f>IFERROR(INDEX($AT$242:$AT$846,MATCH(ROW()-ROW($AX$226),$AR$242:$AR$846,0)),"")</f>
        <v/>
      </c>
      <c r="AY519" s="197" t="str">
        <f>IFERROR(INDEX($AU$242:$AU$846,MATCH(ROW()-ROW($AY$226),$AR$242:$AR$846,0)),"")</f>
        <v/>
      </c>
      <c r="AZ519" s="197" t="str">
        <f>IFERROR(INDEX($AV$242:$AV$846,MATCH(ROW()-ROW($AZ$226),$AR$242:$AR$846,0)),"")</f>
        <v/>
      </c>
      <c r="BA519" s="197"/>
      <c r="BB519" s="197"/>
      <c r="BC519" s="267"/>
      <c r="BF519" s="267"/>
    </row>
    <row r="520" spans="1:58" ht="20.149999999999999" customHeight="1">
      <c r="A520" s="21"/>
      <c r="B520" s="21"/>
      <c r="C520" s="547" t="s">
        <v>282</v>
      </c>
      <c r="D520" s="547"/>
      <c r="E520" s="547"/>
      <c r="F520" s="547"/>
      <c r="G520" s="547"/>
      <c r="H520" s="547"/>
      <c r="I520" s="547"/>
      <c r="J520" s="547"/>
      <c r="K520" s="547"/>
      <c r="L520" s="690"/>
      <c r="M520" s="690"/>
      <c r="N520" s="690"/>
      <c r="O520" s="577" t="s">
        <v>283</v>
      </c>
      <c r="P520" s="577"/>
      <c r="Q520" s="577"/>
      <c r="R520" s="577"/>
      <c r="S520" s="577"/>
      <c r="T520" s="577"/>
      <c r="U520" s="577"/>
      <c r="V520" s="577"/>
      <c r="W520" s="577"/>
      <c r="X520" s="577"/>
      <c r="Y520" s="577"/>
      <c r="Z520" s="577"/>
      <c r="AA520" s="577"/>
      <c r="AB520" s="577"/>
      <c r="AC520" s="577"/>
      <c r="AD520" s="577"/>
      <c r="AE520" s="21"/>
      <c r="AF520" s="21"/>
      <c r="AR520" s="193" t="str">
        <f>IF(AS520="","",MAX(AR$229:AR519)+1)</f>
        <v/>
      </c>
    </row>
    <row r="521" spans="1:58" ht="20.149999999999999" customHeight="1">
      <c r="A521" s="21"/>
      <c r="B521" s="21"/>
      <c r="C521" s="547"/>
      <c r="D521" s="547"/>
      <c r="E521" s="547"/>
      <c r="F521" s="547"/>
      <c r="G521" s="547"/>
      <c r="H521" s="547"/>
      <c r="I521" s="547"/>
      <c r="J521" s="547"/>
      <c r="K521" s="547"/>
      <c r="L521" s="691"/>
      <c r="M521" s="691"/>
      <c r="N521" s="691"/>
      <c r="O521" s="577"/>
      <c r="P521" s="577"/>
      <c r="Q521" s="577"/>
      <c r="R521" s="577"/>
      <c r="S521" s="577"/>
      <c r="T521" s="577"/>
      <c r="U521" s="577"/>
      <c r="V521" s="577"/>
      <c r="W521" s="577"/>
      <c r="X521" s="577"/>
      <c r="Y521" s="577"/>
      <c r="Z521" s="577"/>
      <c r="AA521" s="577"/>
      <c r="AB521" s="577"/>
      <c r="AC521" s="577"/>
      <c r="AD521" s="577"/>
      <c r="AE521" s="21"/>
      <c r="AF521" s="21"/>
      <c r="AR521" s="193" t="str">
        <f>IF(AS521="","",MAX(AR$229:AR520)+1)</f>
        <v/>
      </c>
    </row>
    <row r="522" spans="1:58" ht="1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R522" s="193" t="str">
        <f>IF(AS522="","",MAX(AR$229:AR521)+1)</f>
        <v/>
      </c>
      <c r="AW522" s="197" t="str">
        <f>IFERROR(INDEX($AS$242:$AS$846,MATCH(ROW()-ROW($AW$226),$AR$242:$AR$846,0)),"")</f>
        <v/>
      </c>
      <c r="AX522" s="197" t="str">
        <f>IFERROR(INDEX($AT$242:$AT$846,MATCH(ROW()-ROW($AX$226),$AR$242:$AR$846,0)),"")</f>
        <v/>
      </c>
      <c r="AY522" s="197" t="str">
        <f>IFERROR(INDEX($AU$242:$AU$846,MATCH(ROW()-ROW($AY$226),$AR$242:$AR$846,0)),"")</f>
        <v/>
      </c>
      <c r="AZ522" s="197" t="str">
        <f>IFERROR(INDEX($AV$242:$AV$846,MATCH(ROW()-ROW($AZ$226),$AR$242:$AR$846,0)),"")</f>
        <v/>
      </c>
      <c r="BA522" s="197"/>
      <c r="BB522" s="197"/>
      <c r="BC522" s="267"/>
      <c r="BF522" s="267"/>
    </row>
    <row r="523" spans="1:58" ht="20.149999999999999" customHeight="1">
      <c r="A523" s="21"/>
      <c r="B523" s="21"/>
      <c r="C523" s="547" t="s">
        <v>284</v>
      </c>
      <c r="D523" s="547"/>
      <c r="E523" s="547"/>
      <c r="F523" s="547"/>
      <c r="G523" s="547"/>
      <c r="H523" s="547"/>
      <c r="I523" s="547"/>
      <c r="J523" s="547"/>
      <c r="K523" s="547"/>
      <c r="L523" s="547" t="s">
        <v>285</v>
      </c>
      <c r="M523" s="547"/>
      <c r="N523" s="547"/>
      <c r="O523" s="547" t="s">
        <v>286</v>
      </c>
      <c r="P523" s="547"/>
      <c r="Q523" s="547"/>
      <c r="R523" s="547" t="s">
        <v>287</v>
      </c>
      <c r="S523" s="547"/>
      <c r="T523" s="547"/>
      <c r="U523" s="547" t="s">
        <v>288</v>
      </c>
      <c r="V523" s="547"/>
      <c r="W523" s="547"/>
      <c r="X523" s="547" t="s">
        <v>289</v>
      </c>
      <c r="Y523" s="547"/>
      <c r="Z523" s="547"/>
      <c r="AA523" s="547"/>
      <c r="AB523" s="547"/>
      <c r="AC523" s="547"/>
      <c r="AD523" s="547"/>
      <c r="AE523" s="21"/>
      <c r="AF523" s="21"/>
      <c r="AR523" s="193" t="str">
        <f>IF(AS523="","",MAX(AR$229:AR522)+1)</f>
        <v/>
      </c>
    </row>
    <row r="524" spans="1:58" ht="30" customHeight="1">
      <c r="A524" s="21"/>
      <c r="B524" s="21"/>
      <c r="C524" s="547"/>
      <c r="D524" s="547"/>
      <c r="E524" s="547"/>
      <c r="F524" s="547"/>
      <c r="G524" s="547"/>
      <c r="H524" s="547"/>
      <c r="I524" s="547"/>
      <c r="J524" s="547"/>
      <c r="K524" s="547"/>
      <c r="L524" s="292"/>
      <c r="M524" s="294" t="b">
        <v>0</v>
      </c>
      <c r="N524" s="292"/>
      <c r="O524" s="295"/>
      <c r="P524" s="295" t="b">
        <v>0</v>
      </c>
      <c r="Q524" s="295"/>
      <c r="R524" s="295"/>
      <c r="S524" s="295" t="b">
        <v>0</v>
      </c>
      <c r="T524" s="295"/>
      <c r="U524" s="295"/>
      <c r="V524" s="295" t="b">
        <v>0</v>
      </c>
      <c r="W524" s="292"/>
      <c r="X524" s="671"/>
      <c r="Y524" s="671"/>
      <c r="Z524" s="671"/>
      <c r="AA524" s="671"/>
      <c r="AB524" s="671"/>
      <c r="AC524" s="671"/>
      <c r="AD524" s="671"/>
      <c r="AE524" s="21"/>
      <c r="AF524" s="21"/>
      <c r="AR524" s="193" t="str">
        <f>IF(AS524="","",MAX(AR$229:AR523)+1)</f>
        <v/>
      </c>
    </row>
    <row r="525" spans="1:58" ht="20.149999999999999" customHeight="1">
      <c r="A525" s="21"/>
      <c r="B525" s="21"/>
      <c r="C525" s="290"/>
      <c r="D525" s="290"/>
      <c r="E525" s="290"/>
      <c r="F525" s="290"/>
      <c r="G525" s="290"/>
      <c r="H525" s="290"/>
      <c r="I525" s="290"/>
      <c r="J525" s="290"/>
      <c r="K525" s="290"/>
      <c r="L525" s="21"/>
      <c r="M525" s="21"/>
      <c r="N525" s="21"/>
      <c r="O525" s="21"/>
      <c r="P525" s="21"/>
      <c r="Q525" s="21"/>
      <c r="R525" s="21"/>
      <c r="S525" s="21"/>
      <c r="T525" s="21"/>
      <c r="U525" s="21"/>
      <c r="V525" s="21"/>
      <c r="W525" s="21"/>
      <c r="X525" s="21"/>
      <c r="Y525" s="21"/>
      <c r="Z525" s="21"/>
      <c r="AA525" s="21"/>
      <c r="AB525" s="21"/>
      <c r="AC525" s="21"/>
      <c r="AD525" s="21"/>
      <c r="AE525" s="21"/>
      <c r="AF525" s="21"/>
      <c r="AR525" s="193" t="str">
        <f>IF(AS525="","",MAX(AR$229:AR524)+1)</f>
        <v/>
      </c>
      <c r="AW525" s="197" t="str">
        <f>IFERROR(INDEX($AS$242:$AS$846,MATCH(ROW()-ROW($AW$226),$AR$242:$AR$846,0)),"")</f>
        <v/>
      </c>
      <c r="AX525" s="197" t="str">
        <f>IFERROR(INDEX($AT$242:$AT$846,MATCH(ROW()-ROW($AX$226),$AR$242:$AR$846,0)),"")</f>
        <v/>
      </c>
      <c r="AY525" s="197" t="str">
        <f>IFERROR(INDEX($AU$242:$AU$846,MATCH(ROW()-ROW($AY$226),$AR$242:$AR$846,0)),"")</f>
        <v/>
      </c>
      <c r="AZ525" s="197" t="str">
        <f>IFERROR(INDEX($AV$242:$AV$846,MATCH(ROW()-ROW($AZ$226),$AR$242:$AR$846,0)),"")</f>
        <v/>
      </c>
      <c r="BA525" s="197"/>
      <c r="BB525" s="197"/>
      <c r="BC525" s="267"/>
      <c r="BF525" s="267"/>
    </row>
    <row r="526" spans="1:58" ht="20.149999999999999" customHeight="1">
      <c r="A526" s="21"/>
      <c r="B526" s="21"/>
      <c r="C526" s="547" t="s">
        <v>290</v>
      </c>
      <c r="D526" s="547"/>
      <c r="E526" s="547"/>
      <c r="F526" s="547"/>
      <c r="G526" s="547"/>
      <c r="H526" s="547"/>
      <c r="I526" s="547"/>
      <c r="J526" s="547"/>
      <c r="K526" s="547"/>
      <c r="L526" s="547" t="s">
        <v>291</v>
      </c>
      <c r="M526" s="547"/>
      <c r="N526" s="547"/>
      <c r="O526" s="547"/>
      <c r="P526" s="547"/>
      <c r="Q526" s="290"/>
      <c r="R526" s="547" t="s">
        <v>292</v>
      </c>
      <c r="S526" s="547"/>
      <c r="T526" s="547"/>
      <c r="U526" s="547"/>
      <c r="V526" s="547"/>
      <c r="W526" s="290"/>
      <c r="X526" s="547" t="s">
        <v>289</v>
      </c>
      <c r="Y526" s="547"/>
      <c r="Z526" s="547"/>
      <c r="AA526" s="547"/>
      <c r="AB526" s="547"/>
      <c r="AC526" s="547"/>
      <c r="AD526" s="547"/>
      <c r="AE526" s="21"/>
      <c r="AF526" s="21"/>
      <c r="AR526" s="193" t="str">
        <f>IF(AS526="","",MAX(AR$229:AR525)+1)</f>
        <v/>
      </c>
    </row>
    <row r="527" spans="1:58" ht="30" customHeight="1">
      <c r="A527" s="21"/>
      <c r="B527" s="21"/>
      <c r="C527" s="547"/>
      <c r="D527" s="547"/>
      <c r="E527" s="547"/>
      <c r="F527" s="547"/>
      <c r="G527" s="547"/>
      <c r="H527" s="547"/>
      <c r="I527" s="547"/>
      <c r="J527" s="547"/>
      <c r="K527" s="547"/>
      <c r="L527" s="295"/>
      <c r="M527" s="295"/>
      <c r="N527" s="295" t="b">
        <v>0</v>
      </c>
      <c r="O527" s="295"/>
      <c r="P527" s="295"/>
      <c r="Q527" s="295"/>
      <c r="R527" s="295"/>
      <c r="S527" s="295"/>
      <c r="T527" s="295" t="b">
        <v>0</v>
      </c>
      <c r="U527" s="292"/>
      <c r="V527" s="292"/>
      <c r="W527" s="292"/>
      <c r="X527" s="671"/>
      <c r="Y527" s="671"/>
      <c r="Z527" s="671"/>
      <c r="AA527" s="671"/>
      <c r="AB527" s="671"/>
      <c r="AC527" s="671"/>
      <c r="AD527" s="671"/>
      <c r="AE527" s="21"/>
      <c r="AF527" s="21"/>
      <c r="AR527" s="193" t="str">
        <f>IF(AS527="","",MAX(AR$229:AR526)+1)</f>
        <v/>
      </c>
    </row>
    <row r="528" spans="1:58" ht="20.149999999999999"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R528" s="193" t="str">
        <f>IF(AS528="","",MAX(AR$229:AR527)+1)</f>
        <v/>
      </c>
      <c r="AW528" s="197" t="str">
        <f>IFERROR(INDEX($AS$242:$AS$846,MATCH(ROW()-ROW($AW$226),$AR$242:$AR$846,0)),"")</f>
        <v/>
      </c>
      <c r="AX528" s="197" t="str">
        <f>IFERROR(INDEX($AT$242:$AT$846,MATCH(ROW()-ROW($AX$226),$AR$242:$AR$846,0)),"")</f>
        <v/>
      </c>
      <c r="AY528" s="197" t="str">
        <f>IFERROR(INDEX($AU$242:$AU$846,MATCH(ROW()-ROW($AY$226),$AR$242:$AR$846,0)),"")</f>
        <v/>
      </c>
      <c r="AZ528" s="197" t="str">
        <f>IFERROR(INDEX($AV$242:$AV$846,MATCH(ROW()-ROW($AZ$226),$AR$242:$AR$846,0)),"")</f>
        <v/>
      </c>
      <c r="BA528" s="197"/>
      <c r="BB528" s="197"/>
      <c r="BC528" s="267"/>
      <c r="BF528" s="267"/>
    </row>
    <row r="529" spans="1:58" ht="14.5" customHeight="1">
      <c r="A529" s="21"/>
      <c r="B529" s="21"/>
      <c r="C529" s="21"/>
      <c r="D529" s="21"/>
      <c r="E529" s="290"/>
      <c r="F529" s="290"/>
      <c r="G529" s="290"/>
      <c r="H529" s="290"/>
      <c r="I529" s="290"/>
      <c r="J529" s="547" t="s">
        <v>293</v>
      </c>
      <c r="K529" s="547"/>
      <c r="L529" s="547"/>
      <c r="M529" s="547"/>
      <c r="N529" s="547"/>
      <c r="O529" s="547"/>
      <c r="P529" s="547"/>
      <c r="Q529" s="686"/>
      <c r="R529" s="686"/>
      <c r="S529" s="686"/>
      <c r="T529" s="293"/>
      <c r="U529" s="293"/>
      <c r="V529" s="293"/>
      <c r="W529" s="293"/>
      <c r="X529" s="293"/>
      <c r="Y529" s="293"/>
      <c r="Z529" s="293"/>
      <c r="AA529" s="293"/>
      <c r="AB529" s="293"/>
      <c r="AC529" s="293"/>
      <c r="AD529" s="21"/>
      <c r="AE529" s="21"/>
      <c r="AF529" s="21"/>
      <c r="AR529" s="193" t="str">
        <f>IF(AS529="","",MAX(AR$229:AR528)+1)</f>
        <v/>
      </c>
    </row>
    <row r="530" spans="1:58" ht="14.5" customHeight="1">
      <c r="A530" s="21"/>
      <c r="B530" s="21"/>
      <c r="C530" s="21"/>
      <c r="D530" s="290"/>
      <c r="E530" s="290"/>
      <c r="F530" s="290"/>
      <c r="G530" s="290"/>
      <c r="H530" s="290"/>
      <c r="I530" s="290"/>
      <c r="J530" s="547"/>
      <c r="K530" s="547"/>
      <c r="L530" s="547"/>
      <c r="M530" s="547"/>
      <c r="N530" s="547"/>
      <c r="O530" s="547"/>
      <c r="P530" s="547"/>
      <c r="Q530" s="687"/>
      <c r="R530" s="687"/>
      <c r="S530" s="687"/>
      <c r="T530" s="293"/>
      <c r="U530" s="293"/>
      <c r="V530" s="293"/>
      <c r="W530" s="293"/>
      <c r="X530" s="293"/>
      <c r="Y530" s="293"/>
      <c r="Z530" s="293"/>
      <c r="AA530" s="293"/>
      <c r="AB530" s="293"/>
      <c r="AC530" s="293"/>
      <c r="AD530" s="21"/>
      <c r="AE530" s="21"/>
      <c r="AF530" s="21"/>
      <c r="AR530" s="193" t="str">
        <f>IF(AS530="","",MAX(AR$229:AR529)+1)</f>
        <v/>
      </c>
    </row>
    <row r="531" spans="1:58" ht="20.149999999999999" customHeight="1">
      <c r="A531" s="21"/>
      <c r="B531" s="21"/>
      <c r="C531" s="21"/>
      <c r="D531" s="290"/>
      <c r="E531" s="290"/>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R531" s="193" t="str">
        <f>IF(AS531="","",MAX(AR$229:AR530)+1)</f>
        <v/>
      </c>
      <c r="AW531" s="197" t="str">
        <f>IFERROR(INDEX($AS$242:$AS$846,MATCH(ROW()-ROW($AW$226),$AR$242:$AR$846,0)),"")</f>
        <v/>
      </c>
      <c r="AX531" s="197" t="str">
        <f>IFERROR(INDEX($AT$242:$AT$846,MATCH(ROW()-ROW($AX$226),$AR$242:$AR$846,0)),"")</f>
        <v/>
      </c>
      <c r="AY531" s="197" t="str">
        <f>IFERROR(INDEX($AU$242:$AU$846,MATCH(ROW()-ROW($AY$226),$AR$242:$AR$846,0)),"")</f>
        <v/>
      </c>
      <c r="AZ531" s="197" t="str">
        <f>IFERROR(INDEX($AV$242:$AV$846,MATCH(ROW()-ROW($AZ$226),$AR$242:$AR$846,0)),"")</f>
        <v/>
      </c>
      <c r="BA531" s="197"/>
      <c r="BB531" s="197"/>
      <c r="BC531" s="267"/>
      <c r="BF531" s="267"/>
    </row>
    <row r="532" spans="1:58" ht="20.149999999999999" customHeight="1">
      <c r="A532" s="21"/>
      <c r="B532" s="21"/>
      <c r="C532" s="21"/>
      <c r="D532" s="290"/>
      <c r="E532" s="290"/>
      <c r="F532" s="290"/>
      <c r="G532" s="547" t="s">
        <v>294</v>
      </c>
      <c r="H532" s="547"/>
      <c r="I532" s="547"/>
      <c r="J532" s="547"/>
      <c r="K532" s="547"/>
      <c r="L532" s="547"/>
      <c r="M532" s="547"/>
      <c r="N532" s="547"/>
      <c r="O532" s="547"/>
      <c r="P532" s="547"/>
      <c r="Q532" s="547"/>
      <c r="R532" s="547"/>
      <c r="S532" s="547"/>
      <c r="T532" s="547"/>
      <c r="U532" s="547"/>
      <c r="V532" s="547"/>
      <c r="W532" s="547"/>
      <c r="X532" s="293"/>
      <c r="Y532" s="293"/>
      <c r="Z532" s="293"/>
      <c r="AA532" s="293"/>
      <c r="AB532" s="293"/>
      <c r="AC532" s="293"/>
      <c r="AD532" s="21"/>
      <c r="AE532" s="21"/>
      <c r="AF532" s="21"/>
      <c r="AR532" s="193" t="str">
        <f>IF(AS532="","",MAX(AR$229:AR531)+1)</f>
        <v/>
      </c>
    </row>
    <row r="533" spans="1:58" ht="22" customHeight="1">
      <c r="A533" s="21"/>
      <c r="B533" s="21"/>
      <c r="C533" s="290"/>
      <c r="D533" s="290"/>
      <c r="E533" s="290"/>
      <c r="F533" s="290"/>
      <c r="G533" s="547"/>
      <c r="H533" s="547"/>
      <c r="I533" s="547"/>
      <c r="J533" s="547"/>
      <c r="K533" s="547"/>
      <c r="L533" s="547"/>
      <c r="M533" s="547"/>
      <c r="N533" s="547"/>
      <c r="O533" s="547"/>
      <c r="P533" s="547"/>
      <c r="Q533" s="547"/>
      <c r="R533" s="547"/>
      <c r="S533" s="490"/>
      <c r="T533" s="490"/>
      <c r="U533" s="490"/>
      <c r="V533" s="490"/>
      <c r="W533" s="490"/>
      <c r="X533" s="293"/>
      <c r="Y533" s="293"/>
      <c r="Z533" s="293"/>
      <c r="AA533" s="293"/>
      <c r="AB533" s="293"/>
      <c r="AC533" s="293"/>
      <c r="AD533" s="21"/>
      <c r="AE533" s="21"/>
      <c r="AF533" s="21"/>
      <c r="AR533" s="193" t="str">
        <f>IF(AS533="","",MAX(AR$229:AR532)+1)</f>
        <v/>
      </c>
    </row>
    <row r="534" spans="1:58" ht="43.5" customHeight="1">
      <c r="A534" s="21"/>
      <c r="B534" s="840"/>
      <c r="C534" s="649" t="s">
        <v>3474</v>
      </c>
      <c r="D534" s="649"/>
      <c r="E534" s="649"/>
      <c r="F534" s="649"/>
      <c r="G534" s="649"/>
      <c r="H534" s="649"/>
      <c r="I534" s="649"/>
      <c r="J534" s="649"/>
      <c r="K534" s="649"/>
      <c r="L534" s="649"/>
      <c r="M534" s="649"/>
      <c r="N534" s="649"/>
      <c r="O534" s="649"/>
      <c r="P534" s="649"/>
      <c r="Q534" s="649"/>
      <c r="R534" s="649"/>
      <c r="S534" s="649"/>
      <c r="T534" s="649"/>
      <c r="U534" s="649"/>
      <c r="V534" s="649"/>
      <c r="W534" s="649"/>
      <c r="X534" s="649"/>
      <c r="Y534" s="649"/>
      <c r="Z534" s="649"/>
      <c r="AA534" s="649"/>
      <c r="AB534" s="649"/>
      <c r="AC534" s="649"/>
      <c r="AD534" s="649"/>
      <c r="AE534" s="840"/>
      <c r="AF534" s="21"/>
      <c r="AR534" s="193" t="str">
        <f>IF(AS534="","",MAX(AR$229:AR533)+1)</f>
        <v/>
      </c>
    </row>
    <row r="535" spans="1:58" ht="10" customHeight="1" thickBo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R535" s="193" t="str">
        <f>IF(AS535="","",MAX(AR$229:AR534)+1)</f>
        <v/>
      </c>
      <c r="AW535" s="197" t="str">
        <f>IFERROR(INDEX($AS$242:$AS$846,MATCH(ROW()-ROW($AW$226),$AR$242:$AR$846,0)),"")</f>
        <v/>
      </c>
      <c r="AX535" s="197" t="str">
        <f>IFERROR(INDEX($AT$242:$AT$846,MATCH(ROW()-ROW($AX$226),$AR$242:$AR$846,0)),"")</f>
        <v/>
      </c>
      <c r="AY535" s="197" t="str">
        <f>IFERROR(INDEX($AU$242:$AU$846,MATCH(ROW()-ROW($AY$226),$AR$242:$AR$846,0)),"")</f>
        <v/>
      </c>
      <c r="AZ535" s="197" t="str">
        <f>IFERROR(INDEX($AV$242:$AV$846,MATCH(ROW()-ROW($AZ$226),$AR$242:$AR$846,0)),"")</f>
        <v/>
      </c>
      <c r="BA535" s="197"/>
      <c r="BB535" s="197"/>
      <c r="BC535" s="267"/>
      <c r="BF535" s="267"/>
    </row>
    <row r="536" spans="1:58" ht="25" customHeight="1" thickBot="1">
      <c r="A536" s="21"/>
      <c r="B536" s="369" t="s">
        <v>118</v>
      </c>
      <c r="C536" s="370"/>
      <c r="D536" s="370"/>
      <c r="E536" s="370"/>
      <c r="F536" s="370"/>
      <c r="G536" s="370"/>
      <c r="H536" s="370"/>
      <c r="I536" s="370"/>
      <c r="J536" s="370"/>
      <c r="K536" s="370"/>
      <c r="L536" s="370"/>
      <c r="M536" s="370"/>
      <c r="N536" s="370"/>
      <c r="O536" s="370"/>
      <c r="P536" s="370"/>
      <c r="Q536" s="370"/>
      <c r="R536" s="370"/>
      <c r="S536" s="370"/>
      <c r="T536" s="370"/>
      <c r="U536" s="370"/>
      <c r="V536" s="370"/>
      <c r="W536" s="370"/>
      <c r="X536" s="370"/>
      <c r="Y536" s="370"/>
      <c r="Z536" s="370"/>
      <c r="AA536" s="370"/>
      <c r="AB536" s="370"/>
      <c r="AC536" s="370"/>
      <c r="AD536" s="370"/>
      <c r="AE536" s="371"/>
      <c r="AF536" s="21"/>
      <c r="AR536" s="193" t="str">
        <f>IF(AS536="","",MAX(AR$229:AR535)+1)</f>
        <v/>
      </c>
      <c r="AW536" s="197" t="str">
        <f>IFERROR(INDEX($AS$242:$AS$846,MATCH(ROW()-ROW($AW$226),$AR$242:$AR$846,0)),"")</f>
        <v/>
      </c>
      <c r="AX536" s="197" t="str">
        <f>IFERROR(INDEX($AT$242:$AT$846,MATCH(ROW()-ROW($AX$226),$AR$242:$AR$846,0)),"")</f>
        <v/>
      </c>
      <c r="AY536" s="197" t="str">
        <f>IFERROR(INDEX($AU$242:$AU$846,MATCH(ROW()-ROW($AY$226),$AR$242:$AR$846,0)),"")</f>
        <v/>
      </c>
      <c r="AZ536" s="197" t="str">
        <f>IFERROR(INDEX($AV$242:$AV$846,MATCH(ROW()-ROW($AZ$226),$AR$242:$AR$846,0)),"")</f>
        <v/>
      </c>
      <c r="BA536" s="197"/>
      <c r="BB536" s="197"/>
      <c r="BC536" s="267"/>
      <c r="BF536" s="267"/>
    </row>
    <row r="537" spans="1:58" ht="7"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R537" s="193" t="str">
        <f>IF(AS537="","",MAX(AR$229:AR536)+1)</f>
        <v/>
      </c>
      <c r="AW537" s="197" t="str">
        <f>IFERROR(INDEX($AS$242:$AS$846,MATCH(ROW()-ROW($AW$226),$AR$242:$AR$846,0)),"")</f>
        <v/>
      </c>
      <c r="AX537" s="197" t="str">
        <f>IFERROR(INDEX($AT$242:$AT$846,MATCH(ROW()-ROW($AX$226),$AR$242:$AR$846,0)),"")</f>
        <v/>
      </c>
      <c r="AY537" s="197" t="str">
        <f>IFERROR(INDEX($AU$242:$AU$846,MATCH(ROW()-ROW($AY$226),$AR$242:$AR$846,0)),"")</f>
        <v/>
      </c>
      <c r="AZ537" s="197" t="str">
        <f>IFERROR(INDEX($AV$242:$AV$846,MATCH(ROW()-ROW($AZ$226),$AR$242:$AR$846,0)),"")</f>
        <v/>
      </c>
      <c r="BA537" s="197"/>
      <c r="BB537" s="197"/>
      <c r="BC537" s="267"/>
      <c r="BF537" s="267"/>
    </row>
    <row r="538" spans="1:58" ht="40" customHeight="1">
      <c r="A538" s="57"/>
      <c r="B538" s="30"/>
      <c r="C538" s="467" t="s">
        <v>264</v>
      </c>
      <c r="D538" s="466"/>
      <c r="E538" s="466"/>
      <c r="F538" s="466"/>
      <c r="G538" s="466"/>
      <c r="H538" s="466"/>
      <c r="I538" s="466"/>
      <c r="J538" s="466"/>
      <c r="K538" s="466"/>
      <c r="L538" s="466"/>
      <c r="M538" s="466"/>
      <c r="N538" s="466"/>
      <c r="O538" s="466"/>
      <c r="P538" s="466"/>
      <c r="Q538" s="466"/>
      <c r="R538" s="466"/>
      <c r="S538" s="466"/>
      <c r="T538" s="466"/>
      <c r="U538" s="466"/>
      <c r="V538" s="466"/>
      <c r="W538" s="466"/>
      <c r="X538" s="466"/>
      <c r="Y538" s="466"/>
      <c r="Z538" s="466"/>
      <c r="AA538" s="466"/>
      <c r="AB538" s="466"/>
      <c r="AC538" s="466"/>
      <c r="AD538" s="466"/>
      <c r="AE538" s="30"/>
      <c r="AF538" s="21"/>
      <c r="AR538" s="193" t="str">
        <f>IF(AS538="","",MAX(AR$229:AR537)+1)</f>
        <v/>
      </c>
      <c r="AW538" s="197" t="str">
        <f>IFERROR(INDEX($AS$242:$AS$846,MATCH(ROW()-ROW($AW$226),$AR$242:$AR$846,0)),"")</f>
        <v/>
      </c>
      <c r="AX538" s="197" t="str">
        <f>IFERROR(INDEX($AT$242:$AT$846,MATCH(ROW()-ROW($AX$226),$AR$242:$AR$846,0)),"")</f>
        <v/>
      </c>
      <c r="AY538" s="197" t="str">
        <f>IFERROR(INDEX($AU$242:$AU$846,MATCH(ROW()-ROW($AY$226),$AR$242:$AR$846,0)),"")</f>
        <v/>
      </c>
      <c r="AZ538" s="197" t="str">
        <f>IFERROR(INDEX($AV$242:$AV$846,MATCH(ROW()-ROW($AZ$226),$AR$242:$AR$846,0)),"")</f>
        <v/>
      </c>
      <c r="BA538" s="197"/>
      <c r="BB538" s="197"/>
      <c r="BC538" s="267"/>
      <c r="BF538" s="267"/>
    </row>
    <row r="539" spans="1:58" ht="7"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R539" s="193" t="str">
        <f>IF(AS539="","",MAX(AR$229:AR538)+1)</f>
        <v/>
      </c>
      <c r="AW539" s="197" t="str">
        <f>IFERROR(INDEX($AS$242:$AS$846,MATCH(ROW()-ROW($AW$226),$AR$242:$AR$846,0)),"")</f>
        <v/>
      </c>
      <c r="AX539" s="197" t="str">
        <f>IFERROR(INDEX($AT$242:$AT$846,MATCH(ROW()-ROW($AX$226),$AR$242:$AR$846,0)),"")</f>
        <v/>
      </c>
      <c r="AY539" s="197" t="str">
        <f>IFERROR(INDEX($AU$242:$AU$846,MATCH(ROW()-ROW($AY$226),$AR$242:$AR$846,0)),"")</f>
        <v/>
      </c>
      <c r="AZ539" s="197" t="str">
        <f>IFERROR(INDEX($AV$242:$AV$846,MATCH(ROW()-ROW($AZ$226),$AR$242:$AR$846,0)),"")</f>
        <v/>
      </c>
      <c r="BA539" s="197"/>
      <c r="BB539" s="197"/>
      <c r="BC539" s="267"/>
      <c r="BF539" s="267"/>
    </row>
    <row r="540" spans="1:58" ht="20.149999999999999" customHeight="1">
      <c r="A540" s="21"/>
      <c r="B540" s="475" t="s">
        <v>149</v>
      </c>
      <c r="C540" s="475"/>
      <c r="D540" s="475"/>
      <c r="E540" s="475"/>
      <c r="F540" s="475"/>
      <c r="G540" s="475"/>
      <c r="H540" s="475"/>
      <c r="I540" s="475"/>
      <c r="J540" s="475"/>
      <c r="K540" s="475"/>
      <c r="L540" s="475"/>
      <c r="M540" s="475"/>
      <c r="N540" s="475"/>
      <c r="O540" s="475"/>
      <c r="P540" s="475"/>
      <c r="Q540" s="476" t="s">
        <v>150</v>
      </c>
      <c r="R540" s="476"/>
      <c r="S540" s="476"/>
      <c r="T540" s="476"/>
      <c r="U540" s="476"/>
      <c r="V540" s="476"/>
      <c r="W540" s="324" t="s">
        <v>151</v>
      </c>
      <c r="X540" s="325"/>
      <c r="Y540" s="325"/>
      <c r="Z540" s="477" t="s">
        <v>152</v>
      </c>
      <c r="AA540" s="477"/>
      <c r="AB540" s="477"/>
      <c r="AC540" s="477"/>
      <c r="AD540" s="477"/>
      <c r="AE540" s="477"/>
      <c r="AF540" s="21"/>
      <c r="AR540" s="193" t="str">
        <f>IF(AS540="","",MAX(AR$229:AR539)+1)</f>
        <v/>
      </c>
      <c r="AW540" s="197" t="str">
        <f>IFERROR(INDEX($AS$242:$AS$846,MATCH(ROW()-ROW($AW$226),$AR$242:$AR$846,0)),"")</f>
        <v/>
      </c>
      <c r="AX540" s="197" t="str">
        <f>IFERROR(INDEX($AT$242:$AT$846,MATCH(ROW()-ROW($AX$226),$AR$242:$AR$846,0)),"")</f>
        <v/>
      </c>
      <c r="AY540" s="197" t="str">
        <f>IFERROR(INDEX($AU$242:$AU$846,MATCH(ROW()-ROW($AY$226),$AR$242:$AR$846,0)),"")</f>
        <v/>
      </c>
      <c r="AZ540" s="197" t="str">
        <f>IFERROR(INDEX($AV$242:$AV$846,MATCH(ROW()-ROW($AZ$226),$AR$242:$AR$846,0)),"")</f>
        <v/>
      </c>
      <c r="BA540" s="197"/>
      <c r="BB540" s="197"/>
      <c r="BC540" s="267"/>
      <c r="BF540" s="267"/>
    </row>
    <row r="541" spans="1:58" ht="20.149999999999999" customHeight="1">
      <c r="A541" s="21"/>
      <c r="B541" s="475"/>
      <c r="C541" s="475"/>
      <c r="D541" s="475"/>
      <c r="E541" s="475"/>
      <c r="F541" s="475"/>
      <c r="G541" s="475"/>
      <c r="H541" s="475"/>
      <c r="I541" s="475"/>
      <c r="J541" s="475"/>
      <c r="K541" s="475"/>
      <c r="L541" s="475"/>
      <c r="M541" s="475"/>
      <c r="N541" s="475"/>
      <c r="O541" s="475"/>
      <c r="P541" s="475"/>
      <c r="Q541" s="326" t="s">
        <v>75</v>
      </c>
      <c r="R541" s="326"/>
      <c r="S541" s="326"/>
      <c r="T541" s="326" t="s">
        <v>76</v>
      </c>
      <c r="U541" s="326"/>
      <c r="V541" s="326"/>
      <c r="W541" s="325"/>
      <c r="X541" s="325"/>
      <c r="Y541" s="325"/>
      <c r="Z541" s="326" t="s">
        <v>75</v>
      </c>
      <c r="AA541" s="326"/>
      <c r="AB541" s="326"/>
      <c r="AC541" s="326" t="s">
        <v>76</v>
      </c>
      <c r="AD541" s="326"/>
      <c r="AE541" s="326"/>
      <c r="AF541" s="21"/>
      <c r="AR541" s="193" t="str">
        <f>IF(AS541="","",MAX(AR$229:AR540)+1)</f>
        <v/>
      </c>
      <c r="AW541" s="197" t="str">
        <f>IFERROR(INDEX($AS$242:$AS$846,MATCH(ROW()-ROW($AW$226),$AR$242:$AR$846,0)),"")</f>
        <v/>
      </c>
      <c r="AX541" s="197" t="str">
        <f>IFERROR(INDEX($AT$242:$AT$846,MATCH(ROW()-ROW($AX$226),$AR$242:$AR$846,0)),"")</f>
        <v/>
      </c>
      <c r="AY541" s="197" t="str">
        <f>IFERROR(INDEX($AU$242:$AU$846,MATCH(ROW()-ROW($AY$226),$AR$242:$AR$846,0)),"")</f>
        <v/>
      </c>
      <c r="AZ541" s="197" t="str">
        <f>IFERROR(INDEX($AV$242:$AV$846,MATCH(ROW()-ROW($AZ$226),$AR$242:$AR$846,0)),"")</f>
        <v/>
      </c>
      <c r="BA541" s="197"/>
      <c r="BB541" s="197"/>
      <c r="BC541" s="267"/>
      <c r="BF541" s="267"/>
    </row>
    <row r="542" spans="1:58" ht="7"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R542" s="193" t="str">
        <f>IF(AS542="","",MAX(AR$229:AR541)+1)</f>
        <v/>
      </c>
      <c r="AW542" s="197" t="str">
        <f>IFERROR(INDEX($AS$242:$AS$846,MATCH(ROW()-ROW($AW$226),$AR$242:$AR$846,0)),"")</f>
        <v/>
      </c>
      <c r="AX542" s="197" t="str">
        <f>IFERROR(INDEX($AT$242:$AT$846,MATCH(ROW()-ROW($AX$226),$AR$242:$AR$846,0)),"")</f>
        <v/>
      </c>
      <c r="AY542" s="197" t="str">
        <f>IFERROR(INDEX($AU$242:$AU$846,MATCH(ROW()-ROW($AY$226),$AR$242:$AR$846,0)),"")</f>
        <v/>
      </c>
      <c r="AZ542" s="197" t="str">
        <f>IFERROR(INDEX($AV$242:$AV$846,MATCH(ROW()-ROW($AZ$226),$AR$242:$AR$846,0)),"")</f>
        <v/>
      </c>
      <c r="BA542" s="197"/>
      <c r="BB542" s="197"/>
      <c r="BC542" s="267"/>
      <c r="BF542" s="267"/>
    </row>
    <row r="543" spans="1:58" ht="20.149999999999999" customHeight="1">
      <c r="A543" s="57"/>
      <c r="B543" s="438" t="s">
        <v>265</v>
      </c>
      <c r="C543" s="438"/>
      <c r="D543" s="438"/>
      <c r="E543" s="438"/>
      <c r="F543" s="438"/>
      <c r="G543" s="438"/>
      <c r="H543" s="438"/>
      <c r="I543" s="438"/>
      <c r="J543" s="438"/>
      <c r="K543" s="438"/>
      <c r="L543" s="438"/>
      <c r="M543" s="438"/>
      <c r="N543" s="438"/>
      <c r="O543" s="438"/>
      <c r="P543" s="438"/>
      <c r="Q543" s="502">
        <f>VLOOKUP($AG543,PriceList,3,FALSE)</f>
        <v>889.31</v>
      </c>
      <c r="R543" s="502"/>
      <c r="S543" s="502"/>
      <c r="T543" s="502">
        <f>VLOOKUP($AG543,PriceList,4,FALSE)</f>
        <v>1156.1030000000001</v>
      </c>
      <c r="U543" s="502"/>
      <c r="V543" s="502"/>
      <c r="W543" s="472"/>
      <c r="X543" s="473"/>
      <c r="Y543" s="474"/>
      <c r="Z543" s="515">
        <f>Q543*W543</f>
        <v>0</v>
      </c>
      <c r="AA543" s="502"/>
      <c r="AB543" s="502"/>
      <c r="AC543" s="502">
        <f>T543*W543</f>
        <v>0</v>
      </c>
      <c r="AD543" s="502"/>
      <c r="AE543" s="502"/>
      <c r="AF543" s="21"/>
      <c r="AG543" s="61" t="s">
        <v>266</v>
      </c>
      <c r="AH543" s="66" t="s">
        <v>155</v>
      </c>
      <c r="AI543" s="66" t="b">
        <f>AND(W543&gt;0,AH543="Y")</f>
        <v>0</v>
      </c>
      <c r="AJ543" s="116" t="b">
        <f>OR(ISERROR(Q543),ISERROR(T543),ISERROR(Z543),ISERROR(AC543))</f>
        <v>0</v>
      </c>
      <c r="AQ543" s="196" t="str">
        <f>B543</f>
        <v>Natural Gas Connection</v>
      </c>
      <c r="AR543" s="193" t="str">
        <f>IF(AS543="","",MAX(AR$229:AR542)+1)</f>
        <v/>
      </c>
      <c r="AS543" s="209" t="str">
        <f>IF(W543&gt;0,AQ543,"")</f>
        <v/>
      </c>
      <c r="AT543" s="210" t="str">
        <f>IF(W543&gt;0,W543,"")</f>
        <v/>
      </c>
      <c r="AU543" s="211" t="str">
        <f>IF(W543&gt;0,Z543,"")</f>
        <v/>
      </c>
      <c r="AV543" s="211" t="str">
        <f>IF(W543&gt;0,AC543,"")</f>
        <v/>
      </c>
      <c r="AW543" s="197" t="str">
        <f>IFERROR(INDEX($AS$242:$AS$846,MATCH(ROW()-ROW($AW$226),$AR$242:$AR$846,0)),"")</f>
        <v/>
      </c>
      <c r="AX543" s="197" t="str">
        <f>IFERROR(INDEX($AT$242:$AT$846,MATCH(ROW()-ROW($AX$226),$AR$242:$AR$846,0)),"")</f>
        <v/>
      </c>
      <c r="AY543" s="197" t="str">
        <f>IFERROR(INDEX($AU$242:$AU$846,MATCH(ROW()-ROW($AY$226),$AR$242:$AR$846,0)),"")</f>
        <v/>
      </c>
      <c r="AZ543" s="197" t="str">
        <f>IFERROR(INDEX($AV$242:$AV$846,MATCH(ROW()-ROW($AZ$226),$AR$242:$AR$846,0)),"")</f>
        <v/>
      </c>
      <c r="BA543" s="197"/>
      <c r="BB543" s="197"/>
      <c r="BC543" s="267"/>
      <c r="BF543" s="267"/>
    </row>
    <row r="544" spans="1:58" ht="5.1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R544" s="193" t="str">
        <f>IF(AS544="","",MAX(AR$229:AR543)+1)</f>
        <v/>
      </c>
      <c r="AW544" s="197" t="str">
        <f>IFERROR(INDEX($AS$242:$AS$846,MATCH(ROW()-ROW($AW$226),$AR$242:$AR$846,0)),"")</f>
        <v/>
      </c>
      <c r="AX544" s="197" t="str">
        <f>IFERROR(INDEX($AT$242:$AT$846,MATCH(ROW()-ROW($AX$226),$AR$242:$AR$846,0)),"")</f>
        <v/>
      </c>
      <c r="AY544" s="197" t="str">
        <f>IFERROR(INDEX($AU$242:$AU$846,MATCH(ROW()-ROW($AY$226),$AR$242:$AR$846,0)),"")</f>
        <v/>
      </c>
      <c r="AZ544" s="197" t="str">
        <f>IFERROR(INDEX($AV$242:$AV$846,MATCH(ROW()-ROW($AZ$226),$AR$242:$AR$846,0)),"")</f>
        <v/>
      </c>
      <c r="BA544" s="197"/>
      <c r="BB544" s="197"/>
      <c r="BC544" s="267"/>
      <c r="BF544" s="267"/>
    </row>
    <row r="545" spans="1:58" ht="5.15" customHeight="1">
      <c r="A545" s="21"/>
      <c r="B545" s="21"/>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21"/>
      <c r="AF545" s="21"/>
      <c r="AR545" s="193" t="str">
        <f>IF(AS545="","",MAX(AR$229:AR544)+1)</f>
        <v/>
      </c>
      <c r="AW545" s="197" t="str">
        <f>IFERROR(INDEX($AS$242:$AS$846,MATCH(ROW()-ROW($AW$226),$AR$242:$AR$846,0)),"")</f>
        <v/>
      </c>
      <c r="AX545" s="197" t="str">
        <f>IFERROR(INDEX($AT$242:$AT$846,MATCH(ROW()-ROW($AX$226),$AR$242:$AR$846,0)),"")</f>
        <v/>
      </c>
      <c r="AY545" s="197" t="str">
        <f>IFERROR(INDEX($AU$242:$AU$846,MATCH(ROW()-ROW($AY$226),$AR$242:$AR$846,0)),"")</f>
        <v/>
      </c>
      <c r="AZ545" s="197" t="str">
        <f>IFERROR(INDEX($AV$242:$AV$846,MATCH(ROW()-ROW($AZ$226),$AR$242:$AR$846,0)),"")</f>
        <v/>
      </c>
      <c r="BA545" s="197"/>
      <c r="BB545" s="197"/>
      <c r="BC545" s="267"/>
      <c r="BF545" s="267"/>
    </row>
    <row r="546" spans="1:58" ht="5.1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R546" s="193" t="str">
        <f>IF(AS546="","",MAX(AR$229:AR545)+1)</f>
        <v/>
      </c>
      <c r="AW546" s="197" t="str">
        <f>IFERROR(INDEX($AS$242:$AS$846,MATCH(ROW()-ROW($AW$226),$AR$242:$AR$846,0)),"")</f>
        <v/>
      </c>
      <c r="AX546" s="197" t="str">
        <f>IFERROR(INDEX($AT$242:$AT$846,MATCH(ROW()-ROW($AX$226),$AR$242:$AR$846,0)),"")</f>
        <v/>
      </c>
      <c r="AY546" s="197" t="str">
        <f>IFERROR(INDEX($AU$242:$AU$846,MATCH(ROW()-ROW($AY$226),$AR$242:$AR$846,0)),"")</f>
        <v/>
      </c>
      <c r="AZ546" s="197" t="str">
        <f>IFERROR(INDEX($AV$242:$AV$846,MATCH(ROW()-ROW($AZ$226),$AR$242:$AR$846,0)),"")</f>
        <v/>
      </c>
      <c r="BA546" s="197"/>
      <c r="BB546" s="197"/>
      <c r="BC546" s="267"/>
      <c r="BF546" s="267"/>
    </row>
    <row r="547" spans="1:58" ht="40" customHeight="1">
      <c r="A547" s="57"/>
      <c r="B547" s="413" t="s">
        <v>267</v>
      </c>
      <c r="C547" s="413"/>
      <c r="D547" s="413"/>
      <c r="E547" s="413"/>
      <c r="F547" s="413"/>
      <c r="G547" s="413"/>
      <c r="H547" s="413"/>
      <c r="I547" s="413"/>
      <c r="J547" s="413"/>
      <c r="K547" s="413"/>
      <c r="L547" s="413"/>
      <c r="M547" s="413"/>
      <c r="N547" s="413"/>
      <c r="O547" s="413"/>
      <c r="P547" s="413"/>
      <c r="Q547" s="502">
        <f>VLOOKUP($AG547,PriceList,3,FALSE)</f>
        <v>200.81</v>
      </c>
      <c r="R547" s="502"/>
      <c r="S547" s="502"/>
      <c r="T547" s="502">
        <f>VLOOKUP($AG547,PriceList,4,FALSE)</f>
        <v>261.053</v>
      </c>
      <c r="U547" s="502"/>
      <c r="V547" s="502"/>
      <c r="W547" s="472"/>
      <c r="X547" s="473"/>
      <c r="Y547" s="474"/>
      <c r="Z547" s="515">
        <f>Q547*W547</f>
        <v>0</v>
      </c>
      <c r="AA547" s="502"/>
      <c r="AB547" s="502"/>
      <c r="AC547" s="502">
        <f>T547*W547</f>
        <v>0</v>
      </c>
      <c r="AD547" s="502"/>
      <c r="AE547" s="502"/>
      <c r="AF547" s="21"/>
      <c r="AG547" s="61" t="s">
        <v>268</v>
      </c>
      <c r="AH547" s="66" t="s">
        <v>155</v>
      </c>
      <c r="AI547" s="66" t="b">
        <f>AND(W547&gt;0,AH547="Y")</f>
        <v>0</v>
      </c>
      <c r="AJ547" s="116" t="b">
        <f>OR(ISERROR(Q547),ISERROR(T547),ISERROR(Z547),ISERROR(AC547))</f>
        <v>0</v>
      </c>
      <c r="AQ547" s="196" t="s">
        <v>269</v>
      </c>
      <c r="AR547" s="193" t="str">
        <f>IF(AS547="","",MAX(AR$229:AR546)+1)</f>
        <v/>
      </c>
      <c r="AS547" s="209" t="str">
        <f>IF(W547&gt;0,AQ547,"")</f>
        <v/>
      </c>
      <c r="AT547" s="210" t="str">
        <f>IF(W547&gt;0,W547,"")</f>
        <v/>
      </c>
      <c r="AU547" s="211" t="str">
        <f>IF(W547&gt;0,Z547,"")</f>
        <v/>
      </c>
      <c r="AV547" s="211" t="str">
        <f>IF(W547&gt;0,AC547,"")</f>
        <v/>
      </c>
      <c r="AW547" s="197" t="str">
        <f>IFERROR(INDEX($AS$242:$AS$846,MATCH(ROW()-ROW($AW$226),$AR$242:$AR$846,0)),"")</f>
        <v/>
      </c>
      <c r="AX547" s="197" t="str">
        <f>IFERROR(INDEX($AT$242:$AT$846,MATCH(ROW()-ROW($AX$226),$AR$242:$AR$846,0)),"")</f>
        <v/>
      </c>
      <c r="AY547" s="197" t="str">
        <f>IFERROR(INDEX($AU$242:$AU$846,MATCH(ROW()-ROW($AY$226),$AR$242:$AR$846,0)),"")</f>
        <v/>
      </c>
      <c r="AZ547" s="197" t="str">
        <f>IFERROR(INDEX($AV$242:$AV$846,MATCH(ROW()-ROW($AZ$226),$AR$242:$AR$846,0)),"")</f>
        <v/>
      </c>
      <c r="BA547" s="197"/>
      <c r="BB547" s="197"/>
      <c r="BC547" s="267"/>
      <c r="BF547" s="267"/>
    </row>
    <row r="548" spans="1:58" ht="7"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R548" s="193" t="str">
        <f>IF(AS548="","",MAX(AR$229:AR547)+1)</f>
        <v/>
      </c>
      <c r="AW548" s="197" t="str">
        <f>IFERROR(INDEX($AS$242:$AS$846,MATCH(ROW()-ROW($AW$226),$AR$242:$AR$846,0)),"")</f>
        <v/>
      </c>
      <c r="AX548" s="197" t="str">
        <f>IFERROR(INDEX($AT$242:$AT$846,MATCH(ROW()-ROW($AX$226),$AR$242:$AR$846,0)),"")</f>
        <v/>
      </c>
      <c r="AY548" s="197" t="str">
        <f>IFERROR(INDEX($AU$242:$AU$846,MATCH(ROW()-ROW($AY$226),$AR$242:$AR$846,0)),"")</f>
        <v/>
      </c>
      <c r="AZ548" s="197" t="str">
        <f>IFERROR(INDEX($AV$242:$AV$846,MATCH(ROW()-ROW($AZ$226),$AR$242:$AR$846,0)),"")</f>
        <v/>
      </c>
      <c r="BA548" s="197"/>
      <c r="BB548" s="197"/>
      <c r="BC548" s="267"/>
      <c r="BF548" s="267"/>
    </row>
    <row r="549" spans="1:58" ht="5.15" customHeight="1">
      <c r="A549" s="21"/>
      <c r="B549" s="21"/>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21"/>
      <c r="AF549" s="21"/>
      <c r="AR549" s="193" t="str">
        <f>IF(AS549="","",MAX(AR$229:AR548)+1)</f>
        <v/>
      </c>
      <c r="AW549" s="197" t="str">
        <f>IFERROR(INDEX($AS$242:$AS$846,MATCH(ROW()-ROW($AW$226),$AR$242:$AR$846,0)),"")</f>
        <v/>
      </c>
      <c r="AX549" s="197" t="str">
        <f>IFERROR(INDEX($AT$242:$AT$846,MATCH(ROW()-ROW($AX$226),$AR$242:$AR$846,0)),"")</f>
        <v/>
      </c>
      <c r="AY549" s="197" t="str">
        <f>IFERROR(INDEX($AU$242:$AU$846,MATCH(ROW()-ROW($AY$226),$AR$242:$AR$846,0)),"")</f>
        <v/>
      </c>
      <c r="AZ549" s="197" t="str">
        <f>IFERROR(INDEX($AV$242:$AV$846,MATCH(ROW()-ROW($AZ$226),$AR$242:$AR$846,0)),"")</f>
        <v/>
      </c>
      <c r="BA549" s="197"/>
      <c r="BB549" s="197"/>
      <c r="BC549" s="267"/>
      <c r="BF549" s="267"/>
    </row>
    <row r="550" spans="1:58" ht="5.1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R550" s="193" t="str">
        <f>IF(AS550="","",MAX(AR$229:AR549)+1)</f>
        <v/>
      </c>
      <c r="AW550" s="197" t="str">
        <f>IFERROR(INDEX($AS$242:$AS$846,MATCH(ROW()-ROW($AW$226),$AR$242:$AR$846,0)),"")</f>
        <v/>
      </c>
      <c r="AX550" s="197" t="str">
        <f>IFERROR(INDEX($AT$242:$AT$846,MATCH(ROW()-ROW($AX$226),$AR$242:$AR$846,0)),"")</f>
        <v/>
      </c>
      <c r="AY550" s="197" t="str">
        <f>IFERROR(INDEX($AU$242:$AU$846,MATCH(ROW()-ROW($AY$226),$AR$242:$AR$846,0)),"")</f>
        <v/>
      </c>
      <c r="AZ550" s="197" t="str">
        <f>IFERROR(INDEX($AV$242:$AV$846,MATCH(ROW()-ROW($AZ$226),$AR$242:$AR$846,0)),"")</f>
        <v/>
      </c>
      <c r="BA550" s="197"/>
      <c r="BB550" s="197"/>
      <c r="BC550" s="267"/>
      <c r="BF550" s="267"/>
    </row>
    <row r="551" spans="1:58" ht="20.149999999999999" customHeight="1">
      <c r="A551" s="57"/>
      <c r="B551" s="413" t="s">
        <v>270</v>
      </c>
      <c r="C551" s="413"/>
      <c r="D551" s="413"/>
      <c r="E551" s="413"/>
      <c r="F551" s="413"/>
      <c r="G551" s="413"/>
      <c r="H551" s="413"/>
      <c r="I551" s="413"/>
      <c r="J551" s="413"/>
      <c r="K551" s="413"/>
      <c r="L551" s="413"/>
      <c r="M551" s="413"/>
      <c r="N551" s="413"/>
      <c r="O551" s="413"/>
      <c r="P551" s="413"/>
      <c r="Q551" s="502">
        <f>VLOOKUP($AG551,PriceList,3,FALSE)</f>
        <v>92.25</v>
      </c>
      <c r="R551" s="502"/>
      <c r="S551" s="502"/>
      <c r="T551" s="502">
        <f>VLOOKUP($AG551,PriceList,4,FALSE)</f>
        <v>92.25</v>
      </c>
      <c r="U551" s="502"/>
      <c r="V551" s="502"/>
      <c r="W551" s="472"/>
      <c r="X551" s="473"/>
      <c r="Y551" s="474"/>
      <c r="Z551" s="515">
        <f>Q551*W551</f>
        <v>0</v>
      </c>
      <c r="AA551" s="502"/>
      <c r="AB551" s="502"/>
      <c r="AC551" s="502">
        <f>T551*W551</f>
        <v>0</v>
      </c>
      <c r="AD551" s="502"/>
      <c r="AE551" s="502"/>
      <c r="AF551" s="21"/>
      <c r="AG551" s="61" t="s">
        <v>271</v>
      </c>
      <c r="AI551" s="66" t="b">
        <f>AND(W551&gt;0,AH551="Y")</f>
        <v>0</v>
      </c>
      <c r="AJ551" s="116" t="b">
        <f>OR(ISERROR(Q551),ISERROR(T551),ISERROR(Z551),ISERROR(AC551))</f>
        <v>0</v>
      </c>
      <c r="AQ551" s="196" t="str">
        <f>B551</f>
        <v>Gas Test</v>
      </c>
      <c r="AR551" s="193" t="str">
        <f>IF(AS551="","",MAX(AR$229:AR550)+1)</f>
        <v/>
      </c>
      <c r="AS551" s="209" t="str">
        <f>IF(W551&gt;0,AQ551,"")</f>
        <v/>
      </c>
      <c r="AT551" s="210" t="str">
        <f>IF(W551&gt;0,W551,"")</f>
        <v/>
      </c>
      <c r="AU551" s="211" t="str">
        <f>IF(W551&gt;0,Z551,"")</f>
        <v/>
      </c>
      <c r="AV551" s="211" t="str">
        <f>IF(W551&gt;0,AC551,"")</f>
        <v/>
      </c>
      <c r="AW551" s="197" t="str">
        <f>IFERROR(INDEX($AS$242:$AS$846,MATCH(ROW()-ROW($AW$226),$AR$242:$AR$846,0)),"")</f>
        <v/>
      </c>
      <c r="AX551" s="197" t="str">
        <f>IFERROR(INDEX($AT$242:$AT$846,MATCH(ROW()-ROW($AX$226),$AR$242:$AR$846,0)),"")</f>
        <v/>
      </c>
      <c r="AY551" s="197" t="str">
        <f>IFERROR(INDEX($AU$242:$AU$846,MATCH(ROW()-ROW($AY$226),$AR$242:$AR$846,0)),"")</f>
        <v/>
      </c>
      <c r="AZ551" s="197" t="str">
        <f>IFERROR(INDEX($AV$242:$AV$846,MATCH(ROW()-ROW($AZ$226),$AR$242:$AR$846,0)),"")</f>
        <v/>
      </c>
      <c r="BA551" s="197"/>
      <c r="BB551" s="197"/>
      <c r="BC551" s="267"/>
      <c r="BF551" s="267"/>
    </row>
    <row r="552" spans="1:58" ht="10"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R552" s="193" t="str">
        <f>IF(AS552="","",MAX(AR$229:AR551)+1)</f>
        <v/>
      </c>
      <c r="AW552" s="197" t="str">
        <f>IFERROR(INDEX($AS$242:$AS$846,MATCH(ROW()-ROW($AW$226),$AR$242:$AR$846,0)),"")</f>
        <v/>
      </c>
      <c r="AX552" s="197" t="str">
        <f>IFERROR(INDEX($AT$242:$AT$846,MATCH(ROW()-ROW($AX$226),$AR$242:$AR$846,0)),"")</f>
        <v/>
      </c>
      <c r="AY552" s="197" t="str">
        <f>IFERROR(INDEX($AU$242:$AU$846,MATCH(ROW()-ROW($AY$226),$AR$242:$AR$846,0)),"")</f>
        <v/>
      </c>
      <c r="AZ552" s="197" t="str">
        <f>IFERROR(INDEX($AV$242:$AV$846,MATCH(ROW()-ROW($AZ$226),$AR$242:$AR$846,0)),"")</f>
        <v/>
      </c>
      <c r="BA552" s="197"/>
      <c r="BB552" s="197"/>
      <c r="BC552" s="267"/>
      <c r="BF552" s="267"/>
    </row>
    <row r="553" spans="1:58" ht="20.149999999999999" customHeight="1">
      <c r="A553" s="350">
        <f>A494+1</f>
        <v>8</v>
      </c>
      <c r="B553" s="350"/>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c r="AB553" s="71"/>
      <c r="AC553" s="71"/>
      <c r="AD553" s="71"/>
      <c r="AE553" s="7"/>
      <c r="AF553" s="7"/>
      <c r="AR553" s="193" t="str">
        <f>IF(AS553="","",MAX(AR$229:AR552)+1)</f>
        <v/>
      </c>
      <c r="AW553" s="197" t="str">
        <f>IFERROR(INDEX($AS$242:$AS$846,MATCH(ROW()-ROW($AW$226),$AR$242:$AR$846,0)),"")</f>
        <v/>
      </c>
      <c r="AX553" s="197" t="str">
        <f>IFERROR(INDEX($AT$242:$AT$846,MATCH(ROW()-ROW($AX$226),$AR$242:$AR$846,0)),"")</f>
        <v/>
      </c>
      <c r="AY553" s="197" t="str">
        <f>IFERROR(INDEX($AU$242:$AU$846,MATCH(ROW()-ROW($AY$226),$AR$242:$AR$846,0)),"")</f>
        <v/>
      </c>
      <c r="AZ553" s="197" t="str">
        <f>IFERROR(INDEX($AV$242:$AV$846,MATCH(ROW()-ROW($AZ$226),$AR$242:$AR$846,0)),"")</f>
        <v/>
      </c>
      <c r="BA553" s="197"/>
      <c r="BB553" s="197"/>
      <c r="BC553" s="267"/>
      <c r="BF553" s="267"/>
    </row>
    <row r="554" spans="1:58" ht="10" customHeight="1">
      <c r="A554" s="57"/>
      <c r="B554" s="9"/>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21"/>
      <c r="AR554" s="193" t="str">
        <f>IF(AS554="","",MAX(AR$229:AR553)+1)</f>
        <v/>
      </c>
      <c r="AW554" s="197" t="str">
        <f>IFERROR(INDEX($AS$242:$AS$846,MATCH(ROW()-ROW($AW$226),$AR$242:$AR$846,0)),"")</f>
        <v/>
      </c>
      <c r="AX554" s="197" t="str">
        <f>IFERROR(INDEX($AT$242:$AT$846,MATCH(ROW()-ROW($AX$226),$AR$242:$AR$846,0)),"")</f>
        <v/>
      </c>
      <c r="AY554" s="197" t="str">
        <f>IFERROR(INDEX($AU$242:$AU$846,MATCH(ROW()-ROW($AY$226),$AR$242:$AR$846,0)),"")</f>
        <v/>
      </c>
      <c r="AZ554" s="197" t="str">
        <f>IFERROR(INDEX($AV$242:$AV$846,MATCH(ROW()-ROW($AZ$226),$AR$242:$AR$846,0)),"")</f>
        <v/>
      </c>
      <c r="BA554" s="197"/>
      <c r="BB554" s="197"/>
      <c r="BC554" s="267"/>
      <c r="BF554" s="267"/>
    </row>
    <row r="555" spans="1:58" ht="10" customHeight="1">
      <c r="A555" s="21"/>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21"/>
      <c r="AR555" s="193" t="str">
        <f>IF(AS555="","",MAX(AR$229:AR554)+1)</f>
        <v/>
      </c>
      <c r="AW555" s="197" t="str">
        <f>IFERROR(INDEX($AS$242:$AS$846,MATCH(ROW()-ROW($AW$226),$AR$242:$AR$846,0)),"")</f>
        <v/>
      </c>
      <c r="AX555" s="197" t="str">
        <f>IFERROR(INDEX($AT$242:$AT$846,MATCH(ROW()-ROW($AX$226),$AR$242:$AR$846,0)),"")</f>
        <v/>
      </c>
      <c r="AY555" s="197" t="str">
        <f>IFERROR(INDEX($AU$242:$AU$846,MATCH(ROW()-ROW($AY$226),$AR$242:$AR$846,0)),"")</f>
        <v/>
      </c>
      <c r="AZ555" s="197" t="str">
        <f>IFERROR(INDEX($AV$242:$AV$846,MATCH(ROW()-ROW($AZ$226),$AR$242:$AR$846,0)),"")</f>
        <v/>
      </c>
      <c r="BA555" s="197"/>
      <c r="BB555" s="197"/>
      <c r="BC555" s="267"/>
      <c r="BF555" s="267"/>
    </row>
    <row r="556" spans="1:58" ht="20.149999999999999" customHeight="1">
      <c r="A556" s="21"/>
      <c r="B556" s="8"/>
      <c r="C556" s="418" t="s">
        <v>72</v>
      </c>
      <c r="D556" s="418"/>
      <c r="E556" s="418"/>
      <c r="F556" s="418"/>
      <c r="G556" s="418"/>
      <c r="H556" s="418"/>
      <c r="I556" s="418"/>
      <c r="J556" s="418"/>
      <c r="K556" s="418"/>
      <c r="L556" s="418"/>
      <c r="M556" s="418"/>
      <c r="N556" s="418"/>
      <c r="O556" s="418"/>
      <c r="P556" s="418"/>
      <c r="Q556" s="418"/>
      <c r="R556" s="418"/>
      <c r="S556" s="418"/>
      <c r="T556" s="418"/>
      <c r="U556" s="418"/>
      <c r="V556" s="418"/>
      <c r="W556" s="418"/>
      <c r="X556" s="418"/>
      <c r="Y556" s="418"/>
      <c r="Z556" s="418"/>
      <c r="AA556" s="418"/>
      <c r="AB556" s="418"/>
      <c r="AC556" s="418"/>
      <c r="AD556" s="418"/>
      <c r="AE556" s="8"/>
      <c r="AF556" s="21"/>
      <c r="AJ556" s="116" t="b">
        <f>IF(COUNTIF(AJ561:AJ591,TRUE)&gt;0,TRUE,FALSE)</f>
        <v>0</v>
      </c>
      <c r="AR556" s="193">
        <f>IF(AS556="","",MAX(AR$229:AR555)+1)</f>
        <v>3</v>
      </c>
      <c r="AS556" s="198" t="str">
        <f>C556&amp;":"</f>
        <v>On-Stand Security:</v>
      </c>
      <c r="AW556" s="197" t="str">
        <f>IFERROR(INDEX($AS$242:$AS$846,MATCH(ROW()-ROW($AW$226),$AR$242:$AR$846,0)),"")</f>
        <v/>
      </c>
      <c r="AX556" s="197" t="str">
        <f>IFERROR(INDEX($AT$242:$AT$846,MATCH(ROW()-ROW($AX$226),$AR$242:$AR$846,0)),"")</f>
        <v/>
      </c>
      <c r="AY556" s="197" t="str">
        <f>IFERROR(INDEX($AU$242:$AU$846,MATCH(ROW()-ROW($AY$226),$AR$242:$AR$846,0)),"")</f>
        <v/>
      </c>
      <c r="AZ556" s="197" t="str">
        <f>IFERROR(INDEX($AV$242:$AV$846,MATCH(ROW()-ROW($AZ$226),$AR$242:$AR$846,0)),"")</f>
        <v/>
      </c>
      <c r="BA556" s="197"/>
      <c r="BB556" s="197"/>
      <c r="BC556" s="267"/>
      <c r="BF556" s="267"/>
    </row>
    <row r="557" spans="1:58" ht="10" customHeight="1">
      <c r="A557" s="21"/>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21"/>
      <c r="AR557" s="193" t="str">
        <f>IF(AS557="","",MAX(AR$229:AR556)+1)</f>
        <v/>
      </c>
      <c r="AW557" s="197" t="str">
        <f>IFERROR(INDEX($AS$242:$AS$846,MATCH(ROW()-ROW($AW$226),$AR$242:$AR$846,0)),"")</f>
        <v/>
      </c>
      <c r="AX557" s="197" t="str">
        <f>IFERROR(INDEX($AT$242:$AT$846,MATCH(ROW()-ROW($AX$226),$AR$242:$AR$846,0)),"")</f>
        <v/>
      </c>
      <c r="AY557" s="197" t="str">
        <f>IFERROR(INDEX($AU$242:$AU$846,MATCH(ROW()-ROW($AY$226),$AR$242:$AR$846,0)),"")</f>
        <v/>
      </c>
      <c r="AZ557" s="197" t="str">
        <f>IFERROR(INDEX($AV$242:$AV$846,MATCH(ROW()-ROW($AZ$226),$AR$242:$AR$846,0)),"")</f>
        <v/>
      </c>
      <c r="BA557" s="197"/>
      <c r="BB557" s="197"/>
      <c r="BC557" s="267"/>
      <c r="BF557" s="267"/>
    </row>
    <row r="558" spans="1:58" ht="7"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R558" s="193" t="str">
        <f>IF(AS558="","",MAX(AR$229:AR557)+1)</f>
        <v/>
      </c>
      <c r="AW558" s="197" t="str">
        <f>IFERROR(INDEX($AS$242:$AS$846,MATCH(ROW()-ROW($AW$226),$AR$242:$AR$846,0)),"")</f>
        <v/>
      </c>
      <c r="AX558" s="197" t="str">
        <f>IFERROR(INDEX($AT$242:$AT$846,MATCH(ROW()-ROW($AX$226),$AR$242:$AR$846,0)),"")</f>
        <v/>
      </c>
      <c r="AY558" s="197" t="str">
        <f>IFERROR(INDEX($AU$242:$AU$846,MATCH(ROW()-ROW($AY$226),$AR$242:$AR$846,0)),"")</f>
        <v/>
      </c>
      <c r="AZ558" s="197" t="str">
        <f>IFERROR(INDEX($AV$242:$AV$846,MATCH(ROW()-ROW($AZ$226),$AR$242:$AR$846,0)),"")</f>
        <v/>
      </c>
      <c r="BA558" s="197"/>
      <c r="BB558" s="197"/>
      <c r="BC558" s="267"/>
      <c r="BF558" s="267"/>
    </row>
    <row r="559" spans="1:58" ht="130" customHeight="1">
      <c r="A559" s="57"/>
      <c r="B559" s="376" t="s">
        <v>295</v>
      </c>
      <c r="C559" s="376"/>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c r="AD559" s="376"/>
      <c r="AE559" s="376"/>
      <c r="AF559" s="21"/>
      <c r="AR559" s="193" t="str">
        <f>IF(AS559="","",MAX(AR$229:AR558)+1)</f>
        <v/>
      </c>
      <c r="AW559" s="197" t="str">
        <f>IFERROR(INDEX($AS$242:$AS$846,MATCH(ROW()-ROW($AW$226),$AR$242:$AR$846,0)),"")</f>
        <v/>
      </c>
      <c r="AX559" s="197" t="str">
        <f>IFERROR(INDEX($AT$242:$AT$846,MATCH(ROW()-ROW($AX$226),$AR$242:$AR$846,0)),"")</f>
        <v/>
      </c>
      <c r="AY559" s="197" t="str">
        <f>IFERROR(INDEX($AU$242:$AU$846,MATCH(ROW()-ROW($AY$226),$AR$242:$AR$846,0)),"")</f>
        <v/>
      </c>
      <c r="AZ559" s="197" t="str">
        <f>IFERROR(INDEX($AV$242:$AV$846,MATCH(ROW()-ROW($AZ$226),$AR$242:$AR$846,0)),"")</f>
        <v/>
      </c>
      <c r="BA559" s="197"/>
      <c r="BB559" s="197"/>
      <c r="BC559" s="267"/>
      <c r="BF559" s="267"/>
    </row>
    <row r="560" spans="1:58" ht="7" customHeight="1" thickBo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R560" s="193" t="str">
        <f>IF(AS560="","",MAX(AR$229:AR559)+1)</f>
        <v/>
      </c>
      <c r="AW560" s="197" t="str">
        <f>IFERROR(INDEX($AS$242:$AS$846,MATCH(ROW()-ROW($AW$226),$AR$242:$AR$846,0)),"")</f>
        <v/>
      </c>
      <c r="AX560" s="197" t="str">
        <f>IFERROR(INDEX($AT$242:$AT$846,MATCH(ROW()-ROW($AX$226),$AR$242:$AR$846,0)),"")</f>
        <v/>
      </c>
      <c r="AY560" s="197" t="str">
        <f>IFERROR(INDEX($AU$242:$AU$846,MATCH(ROW()-ROW($AY$226),$AR$242:$AR$846,0)),"")</f>
        <v/>
      </c>
      <c r="AZ560" s="197" t="str">
        <f>IFERROR(INDEX($AV$242:$AV$846,MATCH(ROW()-ROW($AZ$226),$AR$242:$AR$846,0)),"")</f>
        <v/>
      </c>
      <c r="BA560" s="197"/>
      <c r="BB560" s="197"/>
      <c r="BC560" s="267"/>
      <c r="BF560" s="267"/>
    </row>
    <row r="561" spans="1:58" ht="25" customHeight="1" thickBot="1">
      <c r="A561" s="21"/>
      <c r="B561" s="369" t="s">
        <v>63</v>
      </c>
      <c r="C561" s="370"/>
      <c r="D561" s="370"/>
      <c r="E561" s="370"/>
      <c r="F561" s="370"/>
      <c r="G561" s="370"/>
      <c r="H561" s="370"/>
      <c r="I561" s="370"/>
      <c r="J561" s="370"/>
      <c r="K561" s="370"/>
      <c r="L561" s="370"/>
      <c r="M561" s="370"/>
      <c r="N561" s="370"/>
      <c r="O561" s="370"/>
      <c r="P561" s="370"/>
      <c r="Q561" s="370"/>
      <c r="R561" s="370"/>
      <c r="S561" s="370"/>
      <c r="T561" s="370"/>
      <c r="U561" s="370"/>
      <c r="V561" s="370"/>
      <c r="W561" s="370"/>
      <c r="X561" s="370"/>
      <c r="Y561" s="370"/>
      <c r="Z561" s="370"/>
      <c r="AA561" s="370"/>
      <c r="AB561" s="370"/>
      <c r="AC561" s="370"/>
      <c r="AD561" s="370"/>
      <c r="AE561" s="371"/>
      <c r="AF561" s="21"/>
      <c r="AR561" s="193" t="str">
        <f>IF(AS561="","",MAX(AR$229:AR560)+1)</f>
        <v/>
      </c>
      <c r="AW561" s="197" t="str">
        <f>IFERROR(INDEX($AS$242:$AS$846,MATCH(ROW()-ROW($AW$226),$AR$242:$AR$846,0)),"")</f>
        <v/>
      </c>
      <c r="AX561" s="197" t="str">
        <f>IFERROR(INDEX($AT$242:$AT$846,MATCH(ROW()-ROW($AX$226),$AR$242:$AR$846,0)),"")</f>
        <v/>
      </c>
      <c r="AY561" s="197" t="str">
        <f>IFERROR(INDEX($AU$242:$AU$846,MATCH(ROW()-ROW($AY$226),$AR$242:$AR$846,0)),"")</f>
        <v/>
      </c>
      <c r="AZ561" s="197" t="str">
        <f>IFERROR(INDEX($AV$242:$AV$846,MATCH(ROW()-ROW($AZ$226),$AR$242:$AR$846,0)),"")</f>
        <v/>
      </c>
      <c r="BA561" s="197"/>
      <c r="BB561" s="197"/>
      <c r="BC561" s="267"/>
      <c r="BF561" s="267"/>
    </row>
    <row r="562" spans="1:58" ht="7"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R562" s="193" t="str">
        <f>IF(AS562="","",MAX(AR$229:AR561)+1)</f>
        <v/>
      </c>
      <c r="AW562" s="197" t="str">
        <f>IFERROR(INDEX($AS$242:$AS$846,MATCH(ROW()-ROW($AW$226),$AR$242:$AR$846,0)),"")</f>
        <v/>
      </c>
      <c r="AX562" s="197" t="str">
        <f>IFERROR(INDEX($AT$242:$AT$846,MATCH(ROW()-ROW($AX$226),$AR$242:$AR$846,0)),"")</f>
        <v/>
      </c>
      <c r="AY562" s="197" t="str">
        <f>IFERROR(INDEX($AU$242:$AU$846,MATCH(ROW()-ROW($AY$226),$AR$242:$AR$846,0)),"")</f>
        <v/>
      </c>
      <c r="AZ562" s="197" t="str">
        <f>IFERROR(INDEX($AV$242:$AV$846,MATCH(ROW()-ROW($AZ$226),$AR$242:$AR$846,0)),"")</f>
        <v/>
      </c>
      <c r="BA562" s="197"/>
      <c r="BB562" s="197"/>
      <c r="BC562" s="267"/>
      <c r="BF562" s="267"/>
    </row>
    <row r="563" spans="1:58" ht="60" customHeight="1">
      <c r="A563" s="57"/>
      <c r="B563" s="30"/>
      <c r="C563" s="466" t="s">
        <v>296</v>
      </c>
      <c r="D563" s="466"/>
      <c r="E563" s="466"/>
      <c r="F563" s="466"/>
      <c r="G563" s="466"/>
      <c r="H563" s="466"/>
      <c r="I563" s="466"/>
      <c r="J563" s="466"/>
      <c r="K563" s="466"/>
      <c r="L563" s="466"/>
      <c r="M563" s="466"/>
      <c r="N563" s="466"/>
      <c r="O563" s="466"/>
      <c r="P563" s="466"/>
      <c r="Q563" s="466"/>
      <c r="R563" s="466"/>
      <c r="S563" s="466"/>
      <c r="T563" s="466"/>
      <c r="U563" s="466"/>
      <c r="V563" s="466"/>
      <c r="W563" s="466"/>
      <c r="X563" s="466"/>
      <c r="Y563" s="466"/>
      <c r="Z563" s="466"/>
      <c r="AA563" s="466"/>
      <c r="AB563" s="466"/>
      <c r="AC563" s="466"/>
      <c r="AD563" s="466"/>
      <c r="AE563" s="30"/>
      <c r="AF563" s="21"/>
      <c r="AR563" s="193" t="str">
        <f>IF(AS563="","",MAX(AR$229:AR562)+1)</f>
        <v/>
      </c>
      <c r="AW563" s="197" t="str">
        <f>IFERROR(INDEX($AS$242:$AS$846,MATCH(ROW()-ROW($AW$226),$AR$242:$AR$846,0)),"")</f>
        <v/>
      </c>
      <c r="AX563" s="197" t="str">
        <f>IFERROR(INDEX($AT$242:$AT$846,MATCH(ROW()-ROW($AX$226),$AR$242:$AR$846,0)),"")</f>
        <v/>
      </c>
      <c r="AY563" s="197" t="str">
        <f>IFERROR(INDEX($AU$242:$AU$846,MATCH(ROW()-ROW($AY$226),$AR$242:$AR$846,0)),"")</f>
        <v/>
      </c>
      <c r="AZ563" s="197" t="str">
        <f>IFERROR(INDEX($AV$242:$AV$846,MATCH(ROW()-ROW($AZ$226),$AR$242:$AR$846,0)),"")</f>
        <v/>
      </c>
      <c r="BA563" s="197"/>
      <c r="BB563" s="197"/>
      <c r="BC563" s="267"/>
      <c r="BF563" s="267"/>
    </row>
    <row r="564" spans="1:58" ht="7"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R564" s="193" t="str">
        <f>IF(AS564="","",MAX(AR$229:AR563)+1)</f>
        <v/>
      </c>
      <c r="AW564" s="197" t="str">
        <f>IFERROR(INDEX($AS$242:$AS$846,MATCH(ROW()-ROW($AW$226),$AR$242:$AR$846,0)),"")</f>
        <v/>
      </c>
      <c r="AX564" s="197" t="str">
        <f>IFERROR(INDEX($AT$242:$AT$846,MATCH(ROW()-ROW($AX$226),$AR$242:$AR$846,0)),"")</f>
        <v/>
      </c>
      <c r="AY564" s="197" t="str">
        <f>IFERROR(INDEX($AU$242:$AU$846,MATCH(ROW()-ROW($AY$226),$AR$242:$AR$846,0)),"")</f>
        <v/>
      </c>
      <c r="AZ564" s="197" t="str">
        <f>IFERROR(INDEX($AV$242:$AV$846,MATCH(ROW()-ROW($AZ$226),$AR$242:$AR$846,0)),"")</f>
        <v/>
      </c>
      <c r="BA564" s="197"/>
      <c r="BB564" s="197"/>
      <c r="BC564" s="267"/>
      <c r="BF564" s="267"/>
    </row>
    <row r="565" spans="1:58" ht="20.149999999999999" customHeight="1">
      <c r="A565" s="21"/>
      <c r="B565" s="475" t="s">
        <v>149</v>
      </c>
      <c r="C565" s="475"/>
      <c r="D565" s="475"/>
      <c r="E565" s="475"/>
      <c r="F565" s="475"/>
      <c r="G565" s="475"/>
      <c r="H565" s="475"/>
      <c r="I565" s="475"/>
      <c r="J565" s="475"/>
      <c r="K565" s="475"/>
      <c r="L565" s="475"/>
      <c r="M565" s="475"/>
      <c r="N565" s="475"/>
      <c r="O565" s="475"/>
      <c r="P565" s="475"/>
      <c r="Q565" s="476" t="s">
        <v>150</v>
      </c>
      <c r="R565" s="476"/>
      <c r="S565" s="476"/>
      <c r="T565" s="476"/>
      <c r="U565" s="476"/>
      <c r="V565" s="476"/>
      <c r="W565" s="324" t="s">
        <v>151</v>
      </c>
      <c r="X565" s="325"/>
      <c r="Y565" s="325"/>
      <c r="Z565" s="477" t="s">
        <v>152</v>
      </c>
      <c r="AA565" s="477"/>
      <c r="AB565" s="477"/>
      <c r="AC565" s="477"/>
      <c r="AD565" s="477"/>
      <c r="AE565" s="477"/>
      <c r="AF565" s="21"/>
      <c r="AR565" s="193" t="str">
        <f>IF(AS565="","",MAX(AR$229:AR564)+1)</f>
        <v/>
      </c>
      <c r="AW565" s="197" t="str">
        <f>IFERROR(INDEX($AS$242:$AS$846,MATCH(ROW()-ROW($AW$226),$AR$242:$AR$846,0)),"")</f>
        <v/>
      </c>
      <c r="AX565" s="197" t="str">
        <f>IFERROR(INDEX($AT$242:$AT$846,MATCH(ROW()-ROW($AX$226),$AR$242:$AR$846,0)),"")</f>
        <v/>
      </c>
      <c r="AY565" s="197" t="str">
        <f>IFERROR(INDEX($AU$242:$AU$846,MATCH(ROW()-ROW($AY$226),$AR$242:$AR$846,0)),"")</f>
        <v/>
      </c>
      <c r="AZ565" s="197" t="str">
        <f>IFERROR(INDEX($AV$242:$AV$846,MATCH(ROW()-ROW($AZ$226),$AR$242:$AR$846,0)),"")</f>
        <v/>
      </c>
      <c r="BA565" s="197"/>
      <c r="BB565" s="197"/>
      <c r="BC565" s="267"/>
      <c r="BF565" s="267"/>
    </row>
    <row r="566" spans="1:58" ht="20.149999999999999" customHeight="1">
      <c r="A566" s="21"/>
      <c r="B566" s="475"/>
      <c r="C566" s="475"/>
      <c r="D566" s="475"/>
      <c r="E566" s="475"/>
      <c r="F566" s="475"/>
      <c r="G566" s="475"/>
      <c r="H566" s="475"/>
      <c r="I566" s="475"/>
      <c r="J566" s="475"/>
      <c r="K566" s="475"/>
      <c r="L566" s="475"/>
      <c r="M566" s="475"/>
      <c r="N566" s="475"/>
      <c r="O566" s="475"/>
      <c r="P566" s="475"/>
      <c r="Q566" s="326" t="s">
        <v>75</v>
      </c>
      <c r="R566" s="326"/>
      <c r="S566" s="326"/>
      <c r="T566" s="326" t="s">
        <v>76</v>
      </c>
      <c r="U566" s="326"/>
      <c r="V566" s="326"/>
      <c r="W566" s="325"/>
      <c r="X566" s="325"/>
      <c r="Y566" s="325"/>
      <c r="Z566" s="326" t="s">
        <v>75</v>
      </c>
      <c r="AA566" s="326"/>
      <c r="AB566" s="326"/>
      <c r="AC566" s="326" t="s">
        <v>76</v>
      </c>
      <c r="AD566" s="326"/>
      <c r="AE566" s="326"/>
      <c r="AF566" s="21"/>
      <c r="AR566" s="193" t="str">
        <f>IF(AS566="","",MAX(AR$229:AR565)+1)</f>
        <v/>
      </c>
      <c r="AW566" s="197" t="str">
        <f>IFERROR(INDEX($AS$242:$AS$846,MATCH(ROW()-ROW($AW$226),$AR$242:$AR$846,0)),"")</f>
        <v/>
      </c>
      <c r="AX566" s="197" t="str">
        <f>IFERROR(INDEX($AT$242:$AT$846,MATCH(ROW()-ROW($AX$226),$AR$242:$AR$846,0)),"")</f>
        <v/>
      </c>
      <c r="AY566" s="197" t="str">
        <f>IFERROR(INDEX($AU$242:$AU$846,MATCH(ROW()-ROW($AY$226),$AR$242:$AR$846,0)),"")</f>
        <v/>
      </c>
      <c r="AZ566" s="197" t="str">
        <f>IFERROR(INDEX($AV$242:$AV$846,MATCH(ROW()-ROW($AZ$226),$AR$242:$AR$846,0)),"")</f>
        <v/>
      </c>
      <c r="BA566" s="197"/>
      <c r="BB566" s="197"/>
      <c r="BC566" s="267"/>
      <c r="BF566" s="267"/>
    </row>
    <row r="567" spans="1:58" ht="7"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R567" s="193" t="str">
        <f>IF(AS567="","",MAX(AR$229:AR566)+1)</f>
        <v/>
      </c>
      <c r="AW567" s="197" t="str">
        <f>IFERROR(INDEX($AS$242:$AS$846,MATCH(ROW()-ROW($AW$226),$AR$242:$AR$846,0)),"")</f>
        <v/>
      </c>
      <c r="AX567" s="197" t="str">
        <f>IFERROR(INDEX($AT$242:$AT$846,MATCH(ROW()-ROW($AX$226),$AR$242:$AR$846,0)),"")</f>
        <v/>
      </c>
      <c r="AY567" s="197" t="str">
        <f>IFERROR(INDEX($AU$242:$AU$846,MATCH(ROW()-ROW($AY$226),$AR$242:$AR$846,0)),"")</f>
        <v/>
      </c>
      <c r="AZ567" s="197" t="str">
        <f>IFERROR(INDEX($AV$242:$AV$846,MATCH(ROW()-ROW($AZ$226),$AR$242:$AR$846,0)),"")</f>
        <v/>
      </c>
      <c r="BA567" s="197"/>
      <c r="BB567" s="197"/>
      <c r="BC567" s="267"/>
      <c r="BF567" s="267"/>
    </row>
    <row r="568" spans="1:58" ht="20.149999999999999" customHeight="1">
      <c r="A568" s="57"/>
      <c r="B568" s="438" t="s">
        <v>297</v>
      </c>
      <c r="C568" s="438"/>
      <c r="D568" s="438"/>
      <c r="E568" s="438"/>
      <c r="F568" s="438"/>
      <c r="G568" s="438"/>
      <c r="H568" s="438"/>
      <c r="I568" s="438"/>
      <c r="J568" s="438"/>
      <c r="K568" s="438"/>
      <c r="L568" s="438"/>
      <c r="M568" s="438"/>
      <c r="N568" s="438"/>
      <c r="O568" s="438"/>
      <c r="P568" s="438"/>
      <c r="Q568" s="502">
        <f>VLOOKUP($AG568,PriceList,3,FALSE)</f>
        <v>232.87</v>
      </c>
      <c r="R568" s="502"/>
      <c r="S568" s="502"/>
      <c r="T568" s="502">
        <f>VLOOKUP($AG568,PriceList,4,FALSE)</f>
        <v>302.73099999999999</v>
      </c>
      <c r="U568" s="502"/>
      <c r="V568" s="502"/>
      <c r="W568" s="472"/>
      <c r="X568" s="473"/>
      <c r="Y568" s="474"/>
      <c r="Z568" s="515">
        <f>Q568*W568</f>
        <v>0</v>
      </c>
      <c r="AA568" s="502"/>
      <c r="AB568" s="502"/>
      <c r="AC568" s="502">
        <f>T568*W568</f>
        <v>0</v>
      </c>
      <c r="AD568" s="502"/>
      <c r="AE568" s="502"/>
      <c r="AF568" s="21"/>
      <c r="AG568" s="61" t="s">
        <v>298</v>
      </c>
      <c r="AH568" s="66" t="s">
        <v>155</v>
      </c>
      <c r="AI568" s="66" t="b">
        <f>AND(W568&gt;0,AH568="Y")</f>
        <v>0</v>
      </c>
      <c r="AJ568" s="116" t="b">
        <f>OR(ISERROR(Q568),ISERROR(T568),ISERROR(Z568),ISERROR(AC568))</f>
        <v>0</v>
      </c>
      <c r="AQ568" s="196" t="s">
        <v>299</v>
      </c>
      <c r="AR568" s="193" t="str">
        <f>IF(AS568="","",MAX(AR$229:AR567)+1)</f>
        <v/>
      </c>
      <c r="AS568" s="209" t="str">
        <f>IF(W568&gt;0,AQ568,"")</f>
        <v/>
      </c>
      <c r="AT568" s="210" t="str">
        <f>IF(W568&gt;0,W568,"")</f>
        <v/>
      </c>
      <c r="AU568" s="211" t="str">
        <f>IF(W568&gt;0,Z568,"")</f>
        <v/>
      </c>
      <c r="AV568" s="211" t="str">
        <f>IF(W568&gt;0,AC568,"")</f>
        <v/>
      </c>
      <c r="AW568" s="197" t="str">
        <f>IFERROR(INDEX($AS$242:$AS$846,MATCH(ROW()-ROW($AW$226),$AR$242:$AR$846,0)),"")</f>
        <v/>
      </c>
      <c r="AX568" s="197" t="str">
        <f>IFERROR(INDEX($AT$242:$AT$846,MATCH(ROW()-ROW($AX$226),$AR$242:$AR$846,0)),"")</f>
        <v/>
      </c>
      <c r="AY568" s="197" t="str">
        <f>IFERROR(INDEX($AU$242:$AU$846,MATCH(ROW()-ROW($AY$226),$AR$242:$AR$846,0)),"")</f>
        <v/>
      </c>
      <c r="AZ568" s="197" t="str">
        <f>IFERROR(INDEX($AV$242:$AV$846,MATCH(ROW()-ROW($AZ$226),$AR$242:$AR$846,0)),"")</f>
        <v/>
      </c>
      <c r="BA568" s="197"/>
      <c r="BB568" s="197"/>
      <c r="BC568" s="267"/>
      <c r="BF568" s="267"/>
    </row>
    <row r="569" spans="1:58" ht="5.1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R569" s="193" t="str">
        <f>IF(AS569="","",MAX(AR$229:AR568)+1)</f>
        <v/>
      </c>
      <c r="AW569" s="197" t="str">
        <f>IFERROR(INDEX($AS$242:$AS$846,MATCH(ROW()-ROW($AW$226),$AR$242:$AR$846,0)),"")</f>
        <v/>
      </c>
      <c r="AX569" s="197" t="str">
        <f>IFERROR(INDEX($AT$242:$AT$846,MATCH(ROW()-ROW($AX$226),$AR$242:$AR$846,0)),"")</f>
        <v/>
      </c>
      <c r="AY569" s="197" t="str">
        <f>IFERROR(INDEX($AU$242:$AU$846,MATCH(ROW()-ROW($AY$226),$AR$242:$AR$846,0)),"")</f>
        <v/>
      </c>
      <c r="AZ569" s="197" t="str">
        <f>IFERROR(INDEX($AV$242:$AV$846,MATCH(ROW()-ROW($AZ$226),$AR$242:$AR$846,0)),"")</f>
        <v/>
      </c>
      <c r="BA569" s="197"/>
      <c r="BB569" s="197"/>
      <c r="BC569" s="267"/>
      <c r="BF569" s="267"/>
    </row>
    <row r="570" spans="1:58" ht="5.15" customHeight="1">
      <c r="A570" s="21"/>
      <c r="B570" s="21"/>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21"/>
      <c r="AF570" s="21"/>
      <c r="AR570" s="193" t="str">
        <f>IF(AS570="","",MAX(AR$229:AR569)+1)</f>
        <v/>
      </c>
      <c r="AW570" s="197" t="str">
        <f>IFERROR(INDEX($AS$242:$AS$846,MATCH(ROW()-ROW($AW$226),$AR$242:$AR$846,0)),"")</f>
        <v/>
      </c>
      <c r="AX570" s="197" t="str">
        <f>IFERROR(INDEX($AT$242:$AT$846,MATCH(ROW()-ROW($AX$226),$AR$242:$AR$846,0)),"")</f>
        <v/>
      </c>
      <c r="AY570" s="197" t="str">
        <f>IFERROR(INDEX($AU$242:$AU$846,MATCH(ROW()-ROW($AY$226),$AR$242:$AR$846,0)),"")</f>
        <v/>
      </c>
      <c r="AZ570" s="197" t="str">
        <f>IFERROR(INDEX($AV$242:$AV$846,MATCH(ROW()-ROW($AZ$226),$AR$242:$AR$846,0)),"")</f>
        <v/>
      </c>
      <c r="BA570" s="197"/>
      <c r="BB570" s="197"/>
      <c r="BC570" s="267"/>
      <c r="BF570" s="267"/>
    </row>
    <row r="571" spans="1:58" ht="5.1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R571" s="193" t="str">
        <f>IF(AS571="","",MAX(AR$229:AR570)+1)</f>
        <v/>
      </c>
      <c r="AW571" s="197" t="str">
        <f>IFERROR(INDEX($AS$242:$AS$846,MATCH(ROW()-ROW($AW$226),$AR$242:$AR$846,0)),"")</f>
        <v/>
      </c>
      <c r="AX571" s="197" t="str">
        <f>IFERROR(INDEX($AT$242:$AT$846,MATCH(ROW()-ROW($AX$226),$AR$242:$AR$846,0)),"")</f>
        <v/>
      </c>
      <c r="AY571" s="197" t="str">
        <f>IFERROR(INDEX($AU$242:$AU$846,MATCH(ROW()-ROW($AY$226),$AR$242:$AR$846,0)),"")</f>
        <v/>
      </c>
      <c r="AZ571" s="197" t="str">
        <f>IFERROR(INDEX($AV$242:$AV$846,MATCH(ROW()-ROW($AZ$226),$AR$242:$AR$846,0)),"")</f>
        <v/>
      </c>
      <c r="BA571" s="197"/>
      <c r="BB571" s="197"/>
      <c r="BC571" s="267"/>
      <c r="BF571" s="267"/>
    </row>
    <row r="572" spans="1:58" ht="20.149999999999999" customHeight="1">
      <c r="A572" s="57"/>
      <c r="B572" s="438" t="s">
        <v>300</v>
      </c>
      <c r="C572" s="438"/>
      <c r="D572" s="438"/>
      <c r="E572" s="438"/>
      <c r="F572" s="438"/>
      <c r="G572" s="438"/>
      <c r="H572" s="438"/>
      <c r="I572" s="438"/>
      <c r="J572" s="438"/>
      <c r="K572" s="438"/>
      <c r="L572" s="438"/>
      <c r="M572" s="438"/>
      <c r="N572" s="438"/>
      <c r="O572" s="438"/>
      <c r="P572" s="438"/>
      <c r="Q572" s="502">
        <f>VLOOKUP($AG572,PriceList,3,FALSE)</f>
        <v>407.25</v>
      </c>
      <c r="R572" s="502"/>
      <c r="S572" s="502"/>
      <c r="T572" s="502">
        <f>VLOOKUP($AG572,PriceList,4,FALSE)</f>
        <v>529.42499999999995</v>
      </c>
      <c r="U572" s="502"/>
      <c r="V572" s="502"/>
      <c r="W572" s="472"/>
      <c r="X572" s="473"/>
      <c r="Y572" s="474"/>
      <c r="Z572" s="515">
        <f>Q572*W572</f>
        <v>0</v>
      </c>
      <c r="AA572" s="502"/>
      <c r="AB572" s="502"/>
      <c r="AC572" s="502">
        <f>T572*W572</f>
        <v>0</v>
      </c>
      <c r="AD572" s="502"/>
      <c r="AE572" s="502"/>
      <c r="AF572" s="21"/>
      <c r="AG572" s="61" t="s">
        <v>301</v>
      </c>
      <c r="AH572" s="66" t="s">
        <v>155</v>
      </c>
      <c r="AI572" s="66" t="b">
        <f>AND(W572&gt;0,AH572="Y")</f>
        <v>0</v>
      </c>
      <c r="AJ572" s="116" t="b">
        <f>OR(ISERROR(Q572),ISERROR(T572),ISERROR(Z572),ISERROR(AC572))</f>
        <v>0</v>
      </c>
      <c r="AQ572" s="196" t="s">
        <v>302</v>
      </c>
      <c r="AR572" s="193" t="str">
        <f>IF(AS572="","",MAX(AR$229:AR571)+1)</f>
        <v/>
      </c>
      <c r="AS572" s="209" t="str">
        <f>IF(W572&gt;0,AQ572,"")</f>
        <v/>
      </c>
      <c r="AT572" s="210" t="str">
        <f>IF(W572&gt;0,W572,"")</f>
        <v/>
      </c>
      <c r="AU572" s="211" t="str">
        <f>IF(W572&gt;0,Z572,"")</f>
        <v/>
      </c>
      <c r="AV572" s="211" t="str">
        <f>IF(W572&gt;0,AC572,"")</f>
        <v/>
      </c>
      <c r="AW572" s="197" t="str">
        <f>IFERROR(INDEX($AS$242:$AS$846,MATCH(ROW()-ROW($AW$226),$AR$242:$AR$846,0)),"")</f>
        <v/>
      </c>
      <c r="AX572" s="197" t="str">
        <f>IFERROR(INDEX($AT$242:$AT$846,MATCH(ROW()-ROW($AX$226),$AR$242:$AR$846,0)),"")</f>
        <v/>
      </c>
      <c r="AY572" s="197" t="str">
        <f>IFERROR(INDEX($AU$242:$AU$846,MATCH(ROW()-ROW($AY$226),$AR$242:$AR$846,0)),"")</f>
        <v/>
      </c>
      <c r="AZ572" s="197" t="str">
        <f>IFERROR(INDEX($AV$242:$AV$846,MATCH(ROW()-ROW($AZ$226),$AR$242:$AR$846,0)),"")</f>
        <v/>
      </c>
      <c r="BA572" s="197"/>
      <c r="BB572" s="197"/>
      <c r="BC572" s="267"/>
      <c r="BF572" s="267"/>
    </row>
    <row r="573" spans="1:58" ht="5.1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R573" s="193" t="str">
        <f>IF(AS573="","",MAX(AR$229:AR572)+1)</f>
        <v/>
      </c>
      <c r="AW573" s="197" t="str">
        <f>IFERROR(INDEX($AS$242:$AS$846,MATCH(ROW()-ROW($AW$226),$AR$242:$AR$846,0)),"")</f>
        <v/>
      </c>
      <c r="AX573" s="197" t="str">
        <f>IFERROR(INDEX($AT$242:$AT$846,MATCH(ROW()-ROW($AX$226),$AR$242:$AR$846,0)),"")</f>
        <v/>
      </c>
      <c r="AY573" s="197" t="str">
        <f>IFERROR(INDEX($AU$242:$AU$846,MATCH(ROW()-ROW($AY$226),$AR$242:$AR$846,0)),"")</f>
        <v/>
      </c>
      <c r="AZ573" s="197" t="str">
        <f>IFERROR(INDEX($AV$242:$AV$846,MATCH(ROW()-ROW($AZ$226),$AR$242:$AR$846,0)),"")</f>
        <v/>
      </c>
      <c r="BA573" s="197"/>
      <c r="BB573" s="197"/>
      <c r="BC573" s="267"/>
      <c r="BF573" s="267"/>
    </row>
    <row r="574" spans="1:58" ht="5.15" customHeight="1">
      <c r="A574" s="21"/>
      <c r="B574" s="21"/>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21"/>
      <c r="AF574" s="21"/>
      <c r="AR574" s="193" t="str">
        <f>IF(AS574="","",MAX(AR$229:AR573)+1)</f>
        <v/>
      </c>
      <c r="AW574" s="197" t="str">
        <f>IFERROR(INDEX($AS$242:$AS$846,MATCH(ROW()-ROW($AW$226),$AR$242:$AR$846,0)),"")</f>
        <v/>
      </c>
      <c r="AX574" s="197" t="str">
        <f>IFERROR(INDEX($AT$242:$AT$846,MATCH(ROW()-ROW($AX$226),$AR$242:$AR$846,0)),"")</f>
        <v/>
      </c>
      <c r="AY574" s="197" t="str">
        <f>IFERROR(INDEX($AU$242:$AU$846,MATCH(ROW()-ROW($AY$226),$AR$242:$AR$846,0)),"")</f>
        <v/>
      </c>
      <c r="AZ574" s="197" t="str">
        <f>IFERROR(INDEX($AV$242:$AV$846,MATCH(ROW()-ROW($AZ$226),$AR$242:$AR$846,0)),"")</f>
        <v/>
      </c>
      <c r="BA574" s="197"/>
      <c r="BB574" s="197"/>
      <c r="BC574" s="267"/>
      <c r="BF574" s="267"/>
    </row>
    <row r="575" spans="1:58" ht="10" customHeight="1" thickBo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R575" s="193" t="str">
        <f>IF(AS575="","",MAX(AR$229:AR574)+1)</f>
        <v/>
      </c>
      <c r="AW575" s="197" t="str">
        <f>IFERROR(INDEX($AS$242:$AS$846,MATCH(ROW()-ROW($AW$226),$AR$242:$AR$846,0)),"")</f>
        <v/>
      </c>
      <c r="AX575" s="197" t="str">
        <f>IFERROR(INDEX($AT$242:$AT$846,MATCH(ROW()-ROW($AX$226),$AR$242:$AR$846,0)),"")</f>
        <v/>
      </c>
      <c r="AY575" s="197" t="str">
        <f>IFERROR(INDEX($AU$242:$AU$846,MATCH(ROW()-ROW($AY$226),$AR$242:$AR$846,0)),"")</f>
        <v/>
      </c>
      <c r="AZ575" s="197" t="str">
        <f>IFERROR(INDEX($AV$242:$AV$846,MATCH(ROW()-ROW($AZ$226),$AR$242:$AR$846,0)),"")</f>
        <v/>
      </c>
      <c r="BA575" s="197"/>
      <c r="BB575" s="197"/>
      <c r="BC575" s="267"/>
      <c r="BF575" s="267"/>
    </row>
    <row r="576" spans="1:58" ht="25" customHeight="1" thickBot="1">
      <c r="A576" s="21"/>
      <c r="B576" s="369" t="s">
        <v>119</v>
      </c>
      <c r="C576" s="370"/>
      <c r="D576" s="370"/>
      <c r="E576" s="370"/>
      <c r="F576" s="370"/>
      <c r="G576" s="370"/>
      <c r="H576" s="370"/>
      <c r="I576" s="370"/>
      <c r="J576" s="370"/>
      <c r="K576" s="370"/>
      <c r="L576" s="370"/>
      <c r="M576" s="370"/>
      <c r="N576" s="370"/>
      <c r="O576" s="370"/>
      <c r="P576" s="370"/>
      <c r="Q576" s="370"/>
      <c r="R576" s="370"/>
      <c r="S576" s="370"/>
      <c r="T576" s="370"/>
      <c r="U576" s="370"/>
      <c r="V576" s="370"/>
      <c r="W576" s="370"/>
      <c r="X576" s="370"/>
      <c r="Y576" s="370"/>
      <c r="Z576" s="370"/>
      <c r="AA576" s="370"/>
      <c r="AB576" s="370"/>
      <c r="AC576" s="370"/>
      <c r="AD576" s="370"/>
      <c r="AE576" s="371"/>
      <c r="AF576" s="21"/>
      <c r="AR576" s="193" t="str">
        <f>IF(AS576="","",MAX(AR$229:AR575)+1)</f>
        <v/>
      </c>
      <c r="AW576" s="197" t="str">
        <f>IFERROR(INDEX($AS$242:$AS$846,MATCH(ROW()-ROW($AW$226),$AR$242:$AR$846,0)),"")</f>
        <v/>
      </c>
      <c r="AX576" s="197" t="str">
        <f>IFERROR(INDEX($AT$242:$AT$846,MATCH(ROW()-ROW($AX$226),$AR$242:$AR$846,0)),"")</f>
        <v/>
      </c>
      <c r="AY576" s="197" t="str">
        <f>IFERROR(INDEX($AU$242:$AU$846,MATCH(ROW()-ROW($AY$226),$AR$242:$AR$846,0)),"")</f>
        <v/>
      </c>
      <c r="AZ576" s="197" t="str">
        <f>IFERROR(INDEX($AV$242:$AV$846,MATCH(ROW()-ROW($AZ$226),$AR$242:$AR$846,0)),"")</f>
        <v/>
      </c>
      <c r="BA576" s="197"/>
      <c r="BB576" s="197"/>
      <c r="BC576" s="267"/>
      <c r="BF576" s="267"/>
    </row>
    <row r="577" spans="1:58" ht="7"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R577" s="193" t="str">
        <f>IF(AS577="","",MAX(AR$229:AR576)+1)</f>
        <v/>
      </c>
      <c r="AW577" s="197" t="str">
        <f>IFERROR(INDEX($AS$242:$AS$846,MATCH(ROW()-ROW($AW$226),$AR$242:$AR$846,0)),"")</f>
        <v/>
      </c>
      <c r="AX577" s="197" t="str">
        <f>IFERROR(INDEX($AT$242:$AT$846,MATCH(ROW()-ROW($AX$226),$AR$242:$AR$846,0)),"")</f>
        <v/>
      </c>
      <c r="AY577" s="197" t="str">
        <f>IFERROR(INDEX($AU$242:$AU$846,MATCH(ROW()-ROW($AY$226),$AR$242:$AR$846,0)),"")</f>
        <v/>
      </c>
      <c r="AZ577" s="197" t="str">
        <f>IFERROR(INDEX($AV$242:$AV$846,MATCH(ROW()-ROW($AZ$226),$AR$242:$AR$846,0)),"")</f>
        <v/>
      </c>
      <c r="BA577" s="197"/>
      <c r="BB577" s="197"/>
      <c r="BC577" s="267"/>
      <c r="BF577" s="267"/>
    </row>
    <row r="578" spans="1:58" ht="40" customHeight="1">
      <c r="A578" s="57"/>
      <c r="B578" s="30"/>
      <c r="C578" s="466" t="s">
        <v>303</v>
      </c>
      <c r="D578" s="466"/>
      <c r="E578" s="466"/>
      <c r="F578" s="466"/>
      <c r="G578" s="466"/>
      <c r="H578" s="466"/>
      <c r="I578" s="466"/>
      <c r="J578" s="466"/>
      <c r="K578" s="466"/>
      <c r="L578" s="466"/>
      <c r="M578" s="466"/>
      <c r="N578" s="466"/>
      <c r="O578" s="466"/>
      <c r="P578" s="466"/>
      <c r="Q578" s="466"/>
      <c r="R578" s="466"/>
      <c r="S578" s="466"/>
      <c r="T578" s="466"/>
      <c r="U578" s="466"/>
      <c r="V578" s="466"/>
      <c r="W578" s="466"/>
      <c r="X578" s="466"/>
      <c r="Y578" s="466"/>
      <c r="Z578" s="466"/>
      <c r="AA578" s="466"/>
      <c r="AB578" s="466"/>
      <c r="AC578" s="466"/>
      <c r="AD578" s="466"/>
      <c r="AE578" s="30"/>
      <c r="AF578" s="21"/>
      <c r="AR578" s="193" t="str">
        <f>IF(AS578="","",MAX(AR$229:AR577)+1)</f>
        <v/>
      </c>
      <c r="AW578" s="197" t="str">
        <f>IFERROR(INDEX($AS$242:$AS$846,MATCH(ROW()-ROW($AW$226),$AR$242:$AR$846,0)),"")</f>
        <v/>
      </c>
      <c r="AX578" s="197" t="str">
        <f>IFERROR(INDEX($AT$242:$AT$846,MATCH(ROW()-ROW($AX$226),$AR$242:$AR$846,0)),"")</f>
        <v/>
      </c>
      <c r="AY578" s="197" t="str">
        <f>IFERROR(INDEX($AU$242:$AU$846,MATCH(ROW()-ROW($AY$226),$AR$242:$AR$846,0)),"")</f>
        <v/>
      </c>
      <c r="AZ578" s="197" t="str">
        <f>IFERROR(INDEX($AV$242:$AV$846,MATCH(ROW()-ROW($AZ$226),$AR$242:$AR$846,0)),"")</f>
        <v/>
      </c>
      <c r="BA578" s="197"/>
      <c r="BB578" s="197"/>
      <c r="BC578" s="267"/>
      <c r="BF578" s="267"/>
    </row>
    <row r="579" spans="1:58" ht="7"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R579" s="193" t="str">
        <f>IF(AS579="","",MAX(AR$229:AR578)+1)</f>
        <v/>
      </c>
      <c r="AW579" s="197" t="str">
        <f>IFERROR(INDEX($AS$242:$AS$846,MATCH(ROW()-ROW($AW$226),$AR$242:$AR$846,0)),"")</f>
        <v/>
      </c>
      <c r="AX579" s="197" t="str">
        <f>IFERROR(INDEX($AT$242:$AT$846,MATCH(ROW()-ROW($AX$226),$AR$242:$AR$846,0)),"")</f>
        <v/>
      </c>
      <c r="AY579" s="197" t="str">
        <f>IFERROR(INDEX($AU$242:$AU$846,MATCH(ROW()-ROW($AY$226),$AR$242:$AR$846,0)),"")</f>
        <v/>
      </c>
      <c r="AZ579" s="197" t="str">
        <f>IFERROR(INDEX($AV$242:$AV$846,MATCH(ROW()-ROW($AZ$226),$AR$242:$AR$846,0)),"")</f>
        <v/>
      </c>
      <c r="BA579" s="197"/>
      <c r="BB579" s="197"/>
      <c r="BC579" s="267"/>
      <c r="BF579" s="267"/>
    </row>
    <row r="580" spans="1:58" ht="20.149999999999999" customHeight="1">
      <c r="A580" s="21"/>
      <c r="B580" s="31"/>
      <c r="C580" s="31"/>
      <c r="D580" s="31"/>
      <c r="E580" s="31"/>
      <c r="F580" s="31"/>
      <c r="G580" s="31"/>
      <c r="H580" s="21"/>
      <c r="I580" s="21"/>
      <c r="J580" s="21"/>
      <c r="K580" s="21"/>
      <c r="L580" s="21"/>
      <c r="M580" s="21"/>
      <c r="N580" s="476" t="s">
        <v>304</v>
      </c>
      <c r="O580" s="476"/>
      <c r="P580" s="476"/>
      <c r="Q580" s="476"/>
      <c r="R580" s="476"/>
      <c r="S580" s="476"/>
      <c r="T580" s="522" t="s">
        <v>305</v>
      </c>
      <c r="U580" s="326"/>
      <c r="V580" s="326"/>
      <c r="W580" s="522" t="s">
        <v>306</v>
      </c>
      <c r="X580" s="326"/>
      <c r="Y580" s="326"/>
      <c r="Z580" s="477" t="s">
        <v>152</v>
      </c>
      <c r="AA580" s="477"/>
      <c r="AB580" s="477"/>
      <c r="AC580" s="477"/>
      <c r="AD580" s="477"/>
      <c r="AE580" s="477"/>
      <c r="AF580" s="21"/>
      <c r="AR580" s="193" t="str">
        <f>IF(AS580="","",MAX(AR$229:AR579)+1)</f>
        <v/>
      </c>
      <c r="AW580" s="197" t="str">
        <f>IFERROR(INDEX($AS$242:$AS$846,MATCH(ROW()-ROW($AW$226),$AR$242:$AR$846,0)),"")</f>
        <v/>
      </c>
      <c r="AX580" s="197" t="str">
        <f>IFERROR(INDEX($AT$242:$AT$846,MATCH(ROW()-ROW($AX$226),$AR$242:$AR$846,0)),"")</f>
        <v/>
      </c>
      <c r="AY580" s="197" t="str">
        <f>IFERROR(INDEX($AU$242:$AU$846,MATCH(ROW()-ROW($AY$226),$AR$242:$AR$846,0)),"")</f>
        <v/>
      </c>
      <c r="AZ580" s="197" t="str">
        <f>IFERROR(INDEX($AV$242:$AV$846,MATCH(ROW()-ROW($AZ$226),$AR$242:$AR$846,0)),"")</f>
        <v/>
      </c>
      <c r="BA580" s="197"/>
      <c r="BB580" s="197"/>
      <c r="BC580" s="267"/>
      <c r="BF580" s="267"/>
    </row>
    <row r="581" spans="1:58" ht="20.149999999999999" customHeight="1">
      <c r="A581" s="21"/>
      <c r="B581" s="31"/>
      <c r="C581" s="32"/>
      <c r="D581" s="32"/>
      <c r="E581" s="32"/>
      <c r="F581" s="32"/>
      <c r="G581" s="32"/>
      <c r="H581" s="32"/>
      <c r="I581" s="32"/>
      <c r="J581" s="32"/>
      <c r="K581" s="32"/>
      <c r="L581" s="32"/>
      <c r="M581" s="21"/>
      <c r="N581" s="326" t="s">
        <v>75</v>
      </c>
      <c r="O581" s="326"/>
      <c r="P581" s="326"/>
      <c r="Q581" s="326" t="s">
        <v>76</v>
      </c>
      <c r="R581" s="326"/>
      <c r="S581" s="326"/>
      <c r="T581" s="326"/>
      <c r="U581" s="326"/>
      <c r="V581" s="326"/>
      <c r="W581" s="326"/>
      <c r="X581" s="326"/>
      <c r="Y581" s="326"/>
      <c r="Z581" s="326" t="s">
        <v>75</v>
      </c>
      <c r="AA581" s="326"/>
      <c r="AB581" s="326"/>
      <c r="AC581" s="326" t="s">
        <v>76</v>
      </c>
      <c r="AD581" s="326"/>
      <c r="AE581" s="326"/>
      <c r="AF581" s="21"/>
      <c r="AR581" s="193" t="str">
        <f>IF(AS581="","",MAX(AR$229:AR580)+1)</f>
        <v/>
      </c>
      <c r="AW581" s="197" t="str">
        <f>IFERROR(INDEX($AS$242:$AS$846,MATCH(ROW()-ROW($AW$226),$AR$242:$AR$846,0)),"")</f>
        <v/>
      </c>
      <c r="AX581" s="197" t="str">
        <f>IFERROR(INDEX($AT$242:$AT$846,MATCH(ROW()-ROW($AX$226),$AR$242:$AR$846,0)),"")</f>
        <v/>
      </c>
      <c r="AY581" s="197" t="str">
        <f>IFERROR(INDEX($AU$242:$AU$846,MATCH(ROW()-ROW($AY$226),$AR$242:$AR$846,0)),"")</f>
        <v/>
      </c>
      <c r="AZ581" s="197" t="str">
        <f>IFERROR(INDEX($AV$242:$AV$846,MATCH(ROW()-ROW($AZ$226),$AR$242:$AR$846,0)),"")</f>
        <v/>
      </c>
      <c r="BA581" s="197"/>
      <c r="BB581" s="197"/>
      <c r="BC581" s="267"/>
      <c r="BF581" s="267"/>
    </row>
    <row r="582" spans="1:58" ht="7" customHeight="1">
      <c r="A582" s="21"/>
      <c r="B582" s="32"/>
      <c r="C582" s="32"/>
      <c r="D582" s="32"/>
      <c r="E582" s="32"/>
      <c r="F582" s="32"/>
      <c r="G582" s="32"/>
      <c r="H582" s="32"/>
      <c r="I582" s="32"/>
      <c r="J582" s="32"/>
      <c r="K582" s="32"/>
      <c r="L582" s="32"/>
      <c r="M582" s="21"/>
      <c r="N582" s="21"/>
      <c r="O582" s="21"/>
      <c r="P582" s="21"/>
      <c r="Q582" s="21"/>
      <c r="R582" s="21"/>
      <c r="S582" s="21"/>
      <c r="T582" s="21"/>
      <c r="U582" s="21"/>
      <c r="V582" s="21"/>
      <c r="W582" s="21"/>
      <c r="X582" s="21"/>
      <c r="Y582" s="21"/>
      <c r="Z582" s="21"/>
      <c r="AA582" s="21"/>
      <c r="AB582" s="21"/>
      <c r="AC582" s="21"/>
      <c r="AD582" s="21"/>
      <c r="AE582" s="21"/>
      <c r="AF582" s="21"/>
      <c r="AR582" s="193" t="str">
        <f>IF(AS582="","",MAX(AR$229:AR581)+1)</f>
        <v/>
      </c>
      <c r="AW582" s="197" t="str">
        <f>IFERROR(INDEX($AS$242:$AS$846,MATCH(ROW()-ROW($AW$226),$AR$242:$AR$846,0)),"")</f>
        <v/>
      </c>
      <c r="AX582" s="197" t="str">
        <f>IFERROR(INDEX($AT$242:$AT$846,MATCH(ROW()-ROW($AX$226),$AR$242:$AR$846,0)),"")</f>
        <v/>
      </c>
      <c r="AY582" s="197" t="str">
        <f>IFERROR(INDEX($AU$242:$AU$846,MATCH(ROW()-ROW($AY$226),$AR$242:$AR$846,0)),"")</f>
        <v/>
      </c>
      <c r="AZ582" s="197" t="str">
        <f>IFERROR(INDEX($AV$242:$AV$846,MATCH(ROW()-ROW($AZ$226),$AR$242:$AR$846,0)),"")</f>
        <v/>
      </c>
      <c r="BA582" s="197"/>
      <c r="BB582" s="197"/>
      <c r="BC582" s="267"/>
      <c r="BF582" s="267"/>
    </row>
    <row r="583" spans="1:58" ht="20.149999999999999" customHeight="1">
      <c r="A583" s="57"/>
      <c r="B583" s="619" t="s">
        <v>307</v>
      </c>
      <c r="C583" s="619"/>
      <c r="D583" s="619"/>
      <c r="E583" s="619"/>
      <c r="F583" s="619"/>
      <c r="G583" s="619"/>
      <c r="H583" s="619"/>
      <c r="I583" s="619"/>
      <c r="J583" s="619"/>
      <c r="K583" s="619"/>
      <c r="L583" s="619"/>
      <c r="M583" s="619"/>
      <c r="N583" s="502">
        <f>VLOOKUP($AG583,PriceList,3,FALSE)</f>
        <v>20.440000000000001</v>
      </c>
      <c r="O583" s="502"/>
      <c r="P583" s="502"/>
      <c r="Q583" s="502">
        <f>VLOOKUP($AG583,PriceList,4,FALSE)</f>
        <v>24.998100000000001</v>
      </c>
      <c r="R583" s="502"/>
      <c r="S583" s="502"/>
      <c r="T583" s="472"/>
      <c r="U583" s="473"/>
      <c r="V583" s="474"/>
      <c r="W583" s="438">
        <f>SUM(K586:M590,Z586:AB590)</f>
        <v>0</v>
      </c>
      <c r="X583" s="438"/>
      <c r="Y583" s="438"/>
      <c r="Z583" s="503">
        <f>(N583*W583)*T583</f>
        <v>0</v>
      </c>
      <c r="AA583" s="503"/>
      <c r="AB583" s="503"/>
      <c r="AC583" s="503">
        <f>(Q583*W583)*T583</f>
        <v>0</v>
      </c>
      <c r="AD583" s="503"/>
      <c r="AE583" s="503"/>
      <c r="AF583" s="21"/>
      <c r="AG583" s="61" t="s">
        <v>308</v>
      </c>
      <c r="AJ583" s="116" t="b">
        <f>OR(ISERROR(N583),ISERROR(Q583),ISERROR(Z583),ISERROR(AC583))</f>
        <v>0</v>
      </c>
      <c r="AQ583" s="196" t="s">
        <v>309</v>
      </c>
      <c r="AR583" s="193" t="str">
        <f>IF(AS583="","",MAX(AR$229:AR582)+1)</f>
        <v/>
      </c>
      <c r="AS583" s="209" t="str">
        <f>IF(W583&gt;0,AQ583,"")</f>
        <v/>
      </c>
      <c r="AT583" s="210" t="str">
        <f>IF(W583&gt;0,W583,"")</f>
        <v/>
      </c>
      <c r="AU583" s="211" t="str">
        <f>IF(W583&gt;0,Z583,"")</f>
        <v/>
      </c>
      <c r="AV583" s="211" t="str">
        <f>IF(W583&gt;0,AC583,"")</f>
        <v/>
      </c>
      <c r="AW583" s="197" t="str">
        <f>IFERROR(INDEX($AS$242:$AS$846,MATCH(ROW()-ROW($AW$226),$AR$242:$AR$846,0)),"")</f>
        <v/>
      </c>
      <c r="AX583" s="197" t="str">
        <f>IFERROR(INDEX($AT$242:$AT$846,MATCH(ROW()-ROW($AX$226),$AR$242:$AR$846,0)),"")</f>
        <v/>
      </c>
      <c r="AY583" s="197" t="str">
        <f>IFERROR(INDEX($AU$242:$AU$846,MATCH(ROW()-ROW($AY$226),$AR$242:$AR$846,0)),"")</f>
        <v/>
      </c>
      <c r="AZ583" s="197" t="str">
        <f>IFERROR(INDEX($AV$242:$AV$846,MATCH(ROW()-ROW($AZ$226),$AR$242:$AR$846,0)),"")</f>
        <v/>
      </c>
      <c r="BA583" s="197"/>
      <c r="BB583" s="197"/>
      <c r="BC583" s="267"/>
      <c r="BF583" s="267"/>
    </row>
    <row r="584" spans="1:58" ht="15" customHeight="1" thickBo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R584" s="193" t="str">
        <f>IF(AS584="","",MAX(AR$229:AR583)+1)</f>
        <v/>
      </c>
      <c r="AW584" s="197" t="str">
        <f>IFERROR(INDEX($AS$242:$AS$846,MATCH(ROW()-ROW($AW$226),$AR$242:$AR$846,0)),"")</f>
        <v/>
      </c>
      <c r="AX584" s="197" t="str">
        <f>IFERROR(INDEX($AT$242:$AT$846,MATCH(ROW()-ROW($AX$226),$AR$242:$AR$846,0)),"")</f>
        <v/>
      </c>
      <c r="AY584" s="197" t="str">
        <f>IFERROR(INDEX($AU$242:$AU$846,MATCH(ROW()-ROW($AY$226),$AR$242:$AR$846,0)),"")</f>
        <v/>
      </c>
      <c r="AZ584" s="197" t="str">
        <f>IFERROR(INDEX($AV$242:$AV$846,MATCH(ROW()-ROW($AZ$226),$AR$242:$AR$846,0)),"")</f>
        <v/>
      </c>
      <c r="BA584" s="197"/>
      <c r="BB584" s="197"/>
      <c r="BC584" s="267"/>
      <c r="BF584" s="267"/>
    </row>
    <row r="585" spans="1:58" ht="20.149999999999999" customHeight="1">
      <c r="A585" s="21"/>
      <c r="B585" s="626" t="s">
        <v>310</v>
      </c>
      <c r="C585" s="617"/>
      <c r="D585" s="617"/>
      <c r="E585" s="617" t="s">
        <v>311</v>
      </c>
      <c r="F585" s="617"/>
      <c r="G585" s="617"/>
      <c r="H585" s="617" t="s">
        <v>312</v>
      </c>
      <c r="I585" s="617"/>
      <c r="J585" s="617"/>
      <c r="K585" s="617" t="s">
        <v>306</v>
      </c>
      <c r="L585" s="617"/>
      <c r="M585" s="617"/>
      <c r="N585" s="617" t="s">
        <v>150</v>
      </c>
      <c r="O585" s="617"/>
      <c r="P585" s="618"/>
      <c r="Q585" s="626" t="s">
        <v>310</v>
      </c>
      <c r="R585" s="617"/>
      <c r="S585" s="617"/>
      <c r="T585" s="617" t="s">
        <v>311</v>
      </c>
      <c r="U585" s="617"/>
      <c r="V585" s="617"/>
      <c r="W585" s="617" t="s">
        <v>312</v>
      </c>
      <c r="X585" s="617"/>
      <c r="Y585" s="617"/>
      <c r="Z585" s="617" t="s">
        <v>306</v>
      </c>
      <c r="AA585" s="617"/>
      <c r="AB585" s="617"/>
      <c r="AC585" s="617" t="s">
        <v>150</v>
      </c>
      <c r="AD585" s="617"/>
      <c r="AE585" s="618"/>
      <c r="AF585" s="21"/>
      <c r="AR585" s="193" t="str">
        <f>IF(AS585="","",MAX(AR$229:AR584)+1)</f>
        <v/>
      </c>
      <c r="AW585" s="197" t="str">
        <f>IFERROR(INDEX($AS$242:$AS$846,MATCH(ROW()-ROW($AW$226),$AR$242:$AR$846,0)),"")</f>
        <v/>
      </c>
      <c r="AX585" s="197" t="str">
        <f>IFERROR(INDEX($AT$242:$AT$846,MATCH(ROW()-ROW($AX$226),$AR$242:$AR$846,0)),"")</f>
        <v/>
      </c>
      <c r="AY585" s="197" t="str">
        <f>IFERROR(INDEX($AU$242:$AU$846,MATCH(ROW()-ROW($AY$226),$AR$242:$AR$846,0)),"")</f>
        <v/>
      </c>
      <c r="AZ585" s="197" t="str">
        <f>IFERROR(INDEX($AV$242:$AV$846,MATCH(ROW()-ROW($AZ$226),$AR$242:$AR$846,0)),"")</f>
        <v/>
      </c>
      <c r="BA585" s="197"/>
      <c r="BB585" s="197"/>
      <c r="BC585" s="267"/>
      <c r="BF585" s="267"/>
    </row>
    <row r="586" spans="1:58" ht="40" customHeight="1">
      <c r="A586" s="21"/>
      <c r="B586" s="624"/>
      <c r="C586" s="625"/>
      <c r="D586" s="625"/>
      <c r="E586" s="629"/>
      <c r="F586" s="629"/>
      <c r="G586" s="629"/>
      <c r="H586" s="629"/>
      <c r="I586" s="629"/>
      <c r="J586" s="629"/>
      <c r="K586" s="620" t="str">
        <f>IF(H586=0," ",($AK586-INT($AK586))*24)</f>
        <v xml:space="preserve"> </v>
      </c>
      <c r="L586" s="620"/>
      <c r="M586" s="620"/>
      <c r="N586" s="627" t="e">
        <f>IF(K586=0,"","A: £"&amp;TEXT((K586*$N$583),"#,##0.00")&amp;"
S: £"&amp;TEXT((K586*$Q$583),"#,##0.00"))</f>
        <v>#VALUE!</v>
      </c>
      <c r="O586" s="627"/>
      <c r="P586" s="628"/>
      <c r="Q586" s="624"/>
      <c r="R586" s="625"/>
      <c r="S586" s="625"/>
      <c r="T586" s="629"/>
      <c r="U586" s="629"/>
      <c r="V586" s="629"/>
      <c r="W586" s="629"/>
      <c r="X586" s="629"/>
      <c r="Y586" s="629"/>
      <c r="Z586" s="620" t="str">
        <f>IF(W586=0," ",($AL586-INT($AL586))*24)</f>
        <v xml:space="preserve"> </v>
      </c>
      <c r="AA586" s="620"/>
      <c r="AB586" s="620"/>
      <c r="AC586" s="627" t="e">
        <f>IF(Z586=0,"","A: £"&amp;TEXT((Z586*$N$583),"#,##0.00")&amp;"
S: £"&amp;TEXT((Z586*$Q$583),"#,##0.00"))</f>
        <v>#VALUE!</v>
      </c>
      <c r="AD586" s="627"/>
      <c r="AE586" s="628"/>
      <c r="AF586" s="21"/>
      <c r="AK586" s="310" t="str">
        <f>IF(H586=0," ",H586-E586)</f>
        <v xml:space="preserve"> </v>
      </c>
      <c r="AL586" s="311" t="str">
        <f>IF(W586=0," ",W586-T586)</f>
        <v xml:space="preserve"> </v>
      </c>
      <c r="AR586" s="193" t="str">
        <f>IF(AS586="","",MAX(AR$229:AR585)+1)</f>
        <v/>
      </c>
      <c r="AW586" s="197" t="str">
        <f>IFERROR(INDEX($AS$242:$AS$846,MATCH(ROW()-ROW($AW$226),$AR$242:$AR$846,0)),"")</f>
        <v/>
      </c>
      <c r="AX586" s="197" t="str">
        <f>IFERROR(INDEX($AT$242:$AT$846,MATCH(ROW()-ROW($AX$226),$AR$242:$AR$846,0)),"")</f>
        <v/>
      </c>
      <c r="AY586" s="197" t="str">
        <f>IFERROR(INDEX($AU$242:$AU$846,MATCH(ROW()-ROW($AY$226),$AR$242:$AR$846,0)),"")</f>
        <v/>
      </c>
      <c r="AZ586" s="197" t="str">
        <f>IFERROR(INDEX($AV$242:$AV$846,MATCH(ROW()-ROW($AZ$226),$AR$242:$AR$846,0)),"")</f>
        <v/>
      </c>
      <c r="BA586" s="197"/>
      <c r="BB586" s="197"/>
      <c r="BC586" s="267"/>
      <c r="BF586" s="267"/>
    </row>
    <row r="587" spans="1:58" ht="40" customHeight="1">
      <c r="A587" s="57"/>
      <c r="B587" s="624"/>
      <c r="C587" s="625"/>
      <c r="D587" s="625"/>
      <c r="E587" s="629"/>
      <c r="F587" s="629"/>
      <c r="G587" s="629"/>
      <c r="H587" s="629"/>
      <c r="I587" s="629"/>
      <c r="J587" s="629"/>
      <c r="K587" s="620" t="str">
        <f>IF(H587=0," ",($AK587-INT($AK587))*24)</f>
        <v xml:space="preserve"> </v>
      </c>
      <c r="L587" s="620"/>
      <c r="M587" s="620"/>
      <c r="N587" s="621" t="e">
        <f t="shared" ref="N587:N590" si="0">IF(K587=0,"","A: £"&amp;TEXT((K587*$N$583),"#,##0.00")&amp;"
S: £"&amp;TEXT((K587*$Q$583),"#,##0.00"))</f>
        <v>#VALUE!</v>
      </c>
      <c r="O587" s="622"/>
      <c r="P587" s="623"/>
      <c r="Q587" s="624"/>
      <c r="R587" s="625"/>
      <c r="S587" s="625"/>
      <c r="T587" s="629"/>
      <c r="U587" s="629"/>
      <c r="V587" s="629"/>
      <c r="W587" s="629"/>
      <c r="X587" s="629"/>
      <c r="Y587" s="629"/>
      <c r="Z587" s="620" t="str">
        <f>IF(W587=0," ",($AL587-INT($AL587))*24)</f>
        <v xml:space="preserve"> </v>
      </c>
      <c r="AA587" s="620"/>
      <c r="AB587" s="620"/>
      <c r="AC587" s="621" t="e">
        <f t="shared" ref="AC587:AC589" si="1">IF(Z587=0,"","A: £"&amp;TEXT((Z587*$N$583),"#,##0.00")&amp;"
S: £"&amp;TEXT((Z587*$Q$583),"#,##0.00"))</f>
        <v>#VALUE!</v>
      </c>
      <c r="AD587" s="622"/>
      <c r="AE587" s="623"/>
      <c r="AF587" s="21"/>
      <c r="AK587" s="109" t="str">
        <f t="shared" ref="AK587:AK590" si="2">IF(H587=0," ",H587-E587)</f>
        <v xml:space="preserve"> </v>
      </c>
      <c r="AL587" s="110" t="str">
        <f t="shared" ref="AL587:AL590" si="3">IF(W587=0," ",W587-T587)</f>
        <v xml:space="preserve"> </v>
      </c>
      <c r="AR587" s="193" t="str">
        <f>IF(AS587="","",MAX(AR$229:AR586)+1)</f>
        <v/>
      </c>
      <c r="AW587" s="197" t="str">
        <f>IFERROR(INDEX($AS$242:$AS$846,MATCH(ROW()-ROW($AW$226),$AR$242:$AR$846,0)),"")</f>
        <v/>
      </c>
      <c r="AX587" s="197" t="str">
        <f>IFERROR(INDEX($AT$242:$AT$846,MATCH(ROW()-ROW($AX$226),$AR$242:$AR$846,0)),"")</f>
        <v/>
      </c>
      <c r="AY587" s="197" t="str">
        <f>IFERROR(INDEX($AU$242:$AU$846,MATCH(ROW()-ROW($AY$226),$AR$242:$AR$846,0)),"")</f>
        <v/>
      </c>
      <c r="AZ587" s="197" t="str">
        <f>IFERROR(INDEX($AV$242:$AV$846,MATCH(ROW()-ROW($AZ$226),$AR$242:$AR$846,0)),"")</f>
        <v/>
      </c>
      <c r="BA587" s="197"/>
      <c r="BB587" s="197"/>
      <c r="BC587" s="267"/>
      <c r="BF587" s="267"/>
    </row>
    <row r="588" spans="1:58" ht="40" customHeight="1">
      <c r="A588" s="21"/>
      <c r="B588" s="624"/>
      <c r="C588" s="625"/>
      <c r="D588" s="625"/>
      <c r="E588" s="629"/>
      <c r="F588" s="629"/>
      <c r="G588" s="629"/>
      <c r="H588" s="629"/>
      <c r="I588" s="629"/>
      <c r="J588" s="629"/>
      <c r="K588" s="620" t="str">
        <f>IF(H588=0," ",($AK588-INT($AK588))*24)</f>
        <v xml:space="preserve"> </v>
      </c>
      <c r="L588" s="620"/>
      <c r="M588" s="620"/>
      <c r="N588" s="621" t="e">
        <f t="shared" si="0"/>
        <v>#VALUE!</v>
      </c>
      <c r="O588" s="622"/>
      <c r="P588" s="623"/>
      <c r="Q588" s="624"/>
      <c r="R588" s="625"/>
      <c r="S588" s="625"/>
      <c r="T588" s="629"/>
      <c r="U588" s="629"/>
      <c r="V588" s="629"/>
      <c r="W588" s="629"/>
      <c r="X588" s="629"/>
      <c r="Y588" s="629"/>
      <c r="Z588" s="620" t="str">
        <f>IF(W588=0," ",($AL588-INT($AL588))*24)</f>
        <v xml:space="preserve"> </v>
      </c>
      <c r="AA588" s="620"/>
      <c r="AB588" s="620"/>
      <c r="AC588" s="621" t="e">
        <f t="shared" si="1"/>
        <v>#VALUE!</v>
      </c>
      <c r="AD588" s="622"/>
      <c r="AE588" s="623"/>
      <c r="AF588" s="21"/>
      <c r="AK588" s="109" t="str">
        <f t="shared" si="2"/>
        <v xml:space="preserve"> </v>
      </c>
      <c r="AL588" s="110" t="str">
        <f t="shared" si="3"/>
        <v xml:space="preserve"> </v>
      </c>
      <c r="AR588" s="193" t="str">
        <f>IF(AS588="","",MAX(AR$229:AR587)+1)</f>
        <v/>
      </c>
      <c r="AW588" s="197" t="str">
        <f>IFERROR(INDEX($AS$242:$AS$846,MATCH(ROW()-ROW($AW$226),$AR$242:$AR$846,0)),"")</f>
        <v/>
      </c>
      <c r="AX588" s="197" t="str">
        <f>IFERROR(INDEX($AT$242:$AT$846,MATCH(ROW()-ROW($AX$226),$AR$242:$AR$846,0)),"")</f>
        <v/>
      </c>
      <c r="AY588" s="197" t="str">
        <f>IFERROR(INDEX($AU$242:$AU$846,MATCH(ROW()-ROW($AY$226),$AR$242:$AR$846,0)),"")</f>
        <v/>
      </c>
      <c r="AZ588" s="197" t="str">
        <f>IFERROR(INDEX($AV$242:$AV$846,MATCH(ROW()-ROW($AZ$226),$AR$242:$AR$846,0)),"")</f>
        <v/>
      </c>
      <c r="BA588" s="197"/>
      <c r="BB588" s="197"/>
      <c r="BC588" s="267"/>
      <c r="BF588" s="267"/>
    </row>
    <row r="589" spans="1:58" ht="40" customHeight="1">
      <c r="A589" s="21"/>
      <c r="B589" s="624"/>
      <c r="C589" s="625"/>
      <c r="D589" s="625"/>
      <c r="E589" s="629"/>
      <c r="F589" s="629"/>
      <c r="G589" s="629"/>
      <c r="H589" s="629"/>
      <c r="I589" s="629"/>
      <c r="J589" s="629"/>
      <c r="K589" s="620" t="str">
        <f>IF(H589=0," ",($AK589-INT($AK589))*24)</f>
        <v xml:space="preserve"> </v>
      </c>
      <c r="L589" s="620"/>
      <c r="M589" s="620"/>
      <c r="N589" s="621" t="e">
        <f t="shared" si="0"/>
        <v>#VALUE!</v>
      </c>
      <c r="O589" s="622"/>
      <c r="P589" s="623"/>
      <c r="Q589" s="624"/>
      <c r="R589" s="625"/>
      <c r="S589" s="625"/>
      <c r="T589" s="629"/>
      <c r="U589" s="629"/>
      <c r="V589" s="629"/>
      <c r="W589" s="629"/>
      <c r="X589" s="629"/>
      <c r="Y589" s="629"/>
      <c r="Z589" s="620" t="str">
        <f>IF(W589=0," ",($AL589-INT($AL589))*24)</f>
        <v xml:space="preserve"> </v>
      </c>
      <c r="AA589" s="620"/>
      <c r="AB589" s="620"/>
      <c r="AC589" s="621" t="e">
        <f t="shared" si="1"/>
        <v>#VALUE!</v>
      </c>
      <c r="AD589" s="622"/>
      <c r="AE589" s="623"/>
      <c r="AF589" s="21"/>
      <c r="AK589" s="109" t="str">
        <f t="shared" si="2"/>
        <v xml:space="preserve"> </v>
      </c>
      <c r="AL589" s="110" t="str">
        <f t="shared" si="3"/>
        <v xml:space="preserve"> </v>
      </c>
      <c r="AR589" s="193" t="str">
        <f>IF(AS589="","",MAX(AR$229:AR588)+1)</f>
        <v/>
      </c>
      <c r="AW589" s="197" t="str">
        <f>IFERROR(INDEX($AS$242:$AS$846,MATCH(ROW()-ROW($AW$226),$AR$242:$AR$846,0)),"")</f>
        <v/>
      </c>
      <c r="AX589" s="197" t="str">
        <f>IFERROR(INDEX($AT$242:$AT$846,MATCH(ROW()-ROW($AX$226),$AR$242:$AR$846,0)),"")</f>
        <v/>
      </c>
      <c r="AY589" s="197" t="str">
        <f>IFERROR(INDEX($AU$242:$AU$846,MATCH(ROW()-ROW($AY$226),$AR$242:$AR$846,0)),"")</f>
        <v/>
      </c>
      <c r="AZ589" s="197" t="str">
        <f>IFERROR(INDEX($AV$242:$AV$846,MATCH(ROW()-ROW($AZ$226),$AR$242:$AR$846,0)),"")</f>
        <v/>
      </c>
      <c r="BA589" s="197"/>
      <c r="BB589" s="197"/>
      <c r="BC589" s="267"/>
      <c r="BF589" s="267"/>
    </row>
    <row r="590" spans="1:58" ht="40" customHeight="1" thickBot="1">
      <c r="A590" s="21"/>
      <c r="B590" s="630"/>
      <c r="C590" s="631"/>
      <c r="D590" s="631"/>
      <c r="E590" s="632"/>
      <c r="F590" s="632"/>
      <c r="G590" s="632"/>
      <c r="H590" s="632"/>
      <c r="I590" s="632"/>
      <c r="J590" s="632"/>
      <c r="K590" s="633" t="str">
        <f>IF(H590=0," ",($AK590-INT($AK590))*24)</f>
        <v xml:space="preserve"> </v>
      </c>
      <c r="L590" s="633"/>
      <c r="M590" s="633"/>
      <c r="N590" s="634" t="e">
        <f t="shared" si="0"/>
        <v>#VALUE!</v>
      </c>
      <c r="O590" s="635"/>
      <c r="P590" s="636"/>
      <c r="Q590" s="630"/>
      <c r="R590" s="631"/>
      <c r="S590" s="631"/>
      <c r="T590" s="632"/>
      <c r="U590" s="632"/>
      <c r="V590" s="632"/>
      <c r="W590" s="632"/>
      <c r="X590" s="632"/>
      <c r="Y590" s="632"/>
      <c r="Z590" s="633" t="str">
        <f>IF(W590=0," ",($AL590-INT($AL590))*24)</f>
        <v xml:space="preserve"> </v>
      </c>
      <c r="AA590" s="633"/>
      <c r="AB590" s="633"/>
      <c r="AC590" s="634" t="e">
        <f>IF(Z590=0,"","A: £"&amp;TEXT((Z590*$N$583),"#,##0.00")&amp;"
S: £"&amp;TEXT((Z590*$Q$583),"#,##0.00"))</f>
        <v>#VALUE!</v>
      </c>
      <c r="AD590" s="635"/>
      <c r="AE590" s="636"/>
      <c r="AF590" s="21"/>
      <c r="AK590" s="111" t="str">
        <f t="shared" si="2"/>
        <v xml:space="preserve"> </v>
      </c>
      <c r="AL590" s="112" t="str">
        <f t="shared" si="3"/>
        <v xml:space="preserve"> </v>
      </c>
      <c r="AR590" s="193" t="str">
        <f>IF(AS590="","",MAX(AR$229:AR589)+1)</f>
        <v/>
      </c>
      <c r="AW590" s="197" t="str">
        <f>IFERROR(INDEX($AS$242:$AS$846,MATCH(ROW()-ROW($AW$226),$AR$242:$AR$846,0)),"")</f>
        <v/>
      </c>
      <c r="AX590" s="197" t="str">
        <f>IFERROR(INDEX($AT$242:$AT$846,MATCH(ROW()-ROW($AX$226),$AR$242:$AR$846,0)),"")</f>
        <v/>
      </c>
      <c r="AY590" s="197" t="str">
        <f>IFERROR(INDEX($AU$242:$AU$846,MATCH(ROW()-ROW($AY$226),$AR$242:$AR$846,0)),"")</f>
        <v/>
      </c>
      <c r="AZ590" s="197" t="str">
        <f>IFERROR(INDEX($AV$242:$AV$846,MATCH(ROW()-ROW($AZ$226),$AR$242:$AR$846,0)),"")</f>
        <v/>
      </c>
      <c r="BA590" s="197"/>
      <c r="BB590" s="197"/>
      <c r="BC590" s="267"/>
      <c r="BF590" s="267"/>
    </row>
    <row r="591" spans="1:58" ht="10"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R591" s="193" t="str">
        <f>IF(AS591="","",MAX(AR$229:AR590)+1)</f>
        <v/>
      </c>
      <c r="AW591" s="197" t="str">
        <f>IFERROR(INDEX($AS$242:$AS$846,MATCH(ROW()-ROW($AW$226),$AR$242:$AR$846,0)),"")</f>
        <v/>
      </c>
      <c r="AX591" s="197" t="str">
        <f>IFERROR(INDEX($AT$242:$AT$846,MATCH(ROW()-ROW($AX$226),$AR$242:$AR$846,0)),"")</f>
        <v/>
      </c>
      <c r="AY591" s="197" t="str">
        <f>IFERROR(INDEX($AU$242:$AU$846,MATCH(ROW()-ROW($AY$226),$AR$242:$AR$846,0)),"")</f>
        <v/>
      </c>
      <c r="AZ591" s="197" t="str">
        <f>IFERROR(INDEX($AV$242:$AV$846,MATCH(ROW()-ROW($AZ$226),$AR$242:$AR$846,0)),"")</f>
        <v/>
      </c>
      <c r="BA591" s="197"/>
      <c r="BB591" s="197"/>
      <c r="BC591" s="267"/>
      <c r="BF591" s="267"/>
    </row>
    <row r="592" spans="1:58" ht="20.149999999999999" customHeight="1">
      <c r="A592" s="350">
        <f>A553+1</f>
        <v>9</v>
      </c>
      <c r="B592" s="350"/>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c r="AB592" s="71"/>
      <c r="AC592" s="71"/>
      <c r="AD592" s="71"/>
      <c r="AE592" s="7"/>
      <c r="AF592" s="7"/>
      <c r="AR592" s="193" t="str">
        <f>IF(AS592="","",MAX(AR$229:AR591)+1)</f>
        <v/>
      </c>
      <c r="AW592" s="197" t="str">
        <f>IFERROR(INDEX($AS$242:$AS$846,MATCH(ROW()-ROW($AW$226),$AR$242:$AR$846,0)),"")</f>
        <v/>
      </c>
      <c r="AX592" s="197" t="str">
        <f>IFERROR(INDEX($AT$242:$AT$846,MATCH(ROW()-ROW($AX$226),$AR$242:$AR$846,0)),"")</f>
        <v/>
      </c>
      <c r="AY592" s="197" t="str">
        <f>IFERROR(INDEX($AU$242:$AU$846,MATCH(ROW()-ROW($AY$226),$AR$242:$AR$846,0)),"")</f>
        <v/>
      </c>
      <c r="AZ592" s="197" t="str">
        <f>IFERROR(INDEX($AV$242:$AV$846,MATCH(ROW()-ROW($AZ$226),$AR$242:$AR$846,0)),"")</f>
        <v/>
      </c>
      <c r="BA592" s="197"/>
      <c r="BB592" s="197"/>
      <c r="BC592" s="267"/>
      <c r="BF592" s="267"/>
    </row>
    <row r="593" spans="1:58" ht="10" customHeight="1">
      <c r="A593" s="57"/>
      <c r="B593" s="9"/>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21"/>
      <c r="AR593" s="193" t="str">
        <f>IF(AS593="","",MAX(AR$229:AR592)+1)</f>
        <v/>
      </c>
      <c r="AW593" s="197" t="str">
        <f>IFERROR(INDEX($AS$242:$AS$846,MATCH(ROW()-ROW($AW$226),$AR$242:$AR$846,0)),"")</f>
        <v/>
      </c>
      <c r="AX593" s="197" t="str">
        <f>IFERROR(INDEX($AT$242:$AT$846,MATCH(ROW()-ROW($AX$226),$AR$242:$AR$846,0)),"")</f>
        <v/>
      </c>
      <c r="AY593" s="197" t="str">
        <f>IFERROR(INDEX($AU$242:$AU$846,MATCH(ROW()-ROW($AY$226),$AR$242:$AR$846,0)),"")</f>
        <v/>
      </c>
      <c r="AZ593" s="197" t="str">
        <f>IFERROR(INDEX($AV$242:$AV$846,MATCH(ROW()-ROW($AZ$226),$AR$242:$AR$846,0)),"")</f>
        <v/>
      </c>
      <c r="BA593" s="197"/>
      <c r="BB593" s="197"/>
      <c r="BC593" s="267"/>
      <c r="BF593" s="267"/>
    </row>
    <row r="594" spans="1:58" ht="10" customHeight="1">
      <c r="A594" s="21"/>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21"/>
      <c r="AR594" s="193" t="str">
        <f>IF(AS594="","",MAX(AR$229:AR593)+1)</f>
        <v/>
      </c>
      <c r="AW594" s="197" t="str">
        <f>IFERROR(INDEX($AS$242:$AS$846,MATCH(ROW()-ROW($AW$226),$AR$242:$AR$846,0)),"")</f>
        <v/>
      </c>
      <c r="AX594" s="197" t="str">
        <f>IFERROR(INDEX($AT$242:$AT$846,MATCH(ROW()-ROW($AX$226),$AR$242:$AR$846,0)),"")</f>
        <v/>
      </c>
      <c r="AY594" s="197" t="str">
        <f>IFERROR(INDEX($AU$242:$AU$846,MATCH(ROW()-ROW($AY$226),$AR$242:$AR$846,0)),"")</f>
        <v/>
      </c>
      <c r="AZ594" s="197" t="str">
        <f>IFERROR(INDEX($AV$242:$AV$846,MATCH(ROW()-ROW($AZ$226),$AR$242:$AR$846,0)),"")</f>
        <v/>
      </c>
      <c r="BA594" s="197"/>
      <c r="BB594" s="197"/>
      <c r="BC594" s="267"/>
      <c r="BF594" s="267"/>
    </row>
    <row r="595" spans="1:58" ht="20.149999999999999" customHeight="1">
      <c r="A595" s="21"/>
      <c r="B595" s="8"/>
      <c r="C595" s="418" t="s">
        <v>73</v>
      </c>
      <c r="D595" s="418"/>
      <c r="E595" s="418"/>
      <c r="F595" s="418"/>
      <c r="G595" s="418"/>
      <c r="H595" s="418"/>
      <c r="I595" s="418"/>
      <c r="J595" s="418"/>
      <c r="K595" s="418"/>
      <c r="L595" s="418"/>
      <c r="M595" s="418"/>
      <c r="N595" s="418"/>
      <c r="O595" s="418"/>
      <c r="P595" s="418"/>
      <c r="Q595" s="418"/>
      <c r="R595" s="418"/>
      <c r="S595" s="418"/>
      <c r="T595" s="418"/>
      <c r="U595" s="418"/>
      <c r="V595" s="418"/>
      <c r="W595" s="418"/>
      <c r="X595" s="418"/>
      <c r="Y595" s="418"/>
      <c r="Z595" s="418"/>
      <c r="AA595" s="418"/>
      <c r="AB595" s="418"/>
      <c r="AC595" s="418"/>
      <c r="AD595" s="418"/>
      <c r="AE595" s="8"/>
      <c r="AF595" s="21"/>
      <c r="AJ595" s="116" t="b">
        <f>IF(COUNTIF(AJ600:AJ644,TRUE)&gt;0,TRUE,FALSE)</f>
        <v>0</v>
      </c>
      <c r="AR595" s="193">
        <f>IF(AS595="","",MAX(AR$229:AR594)+1)</f>
        <v>4</v>
      </c>
      <c r="AS595" s="198" t="str">
        <f>C595&amp;":"</f>
        <v>Fire Safety:</v>
      </c>
      <c r="AW595" s="197" t="str">
        <f>IFERROR(INDEX($AS$242:$AS$846,MATCH(ROW()-ROW($AW$226),$AR$242:$AR$846,0)),"")</f>
        <v/>
      </c>
      <c r="AX595" s="197" t="str">
        <f>IFERROR(INDEX($AT$242:$AT$846,MATCH(ROW()-ROW($AX$226),$AR$242:$AR$846,0)),"")</f>
        <v/>
      </c>
      <c r="AY595" s="197" t="str">
        <f>IFERROR(INDEX($AU$242:$AU$846,MATCH(ROW()-ROW($AY$226),$AR$242:$AR$846,0)),"")</f>
        <v/>
      </c>
      <c r="AZ595" s="197" t="str">
        <f>IFERROR(INDEX($AV$242:$AV$846,MATCH(ROW()-ROW($AZ$226),$AR$242:$AR$846,0)),"")</f>
        <v/>
      </c>
      <c r="BA595" s="197"/>
      <c r="BB595" s="197"/>
      <c r="BC595" s="267"/>
      <c r="BF595" s="267"/>
    </row>
    <row r="596" spans="1:58" ht="10" customHeight="1">
      <c r="A596" s="21"/>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21"/>
      <c r="AR596" s="193" t="str">
        <f>IF(AS596="","",MAX(AR$229:AR595)+1)</f>
        <v/>
      </c>
      <c r="AW596" s="197" t="str">
        <f>IFERROR(INDEX($AS$242:$AS$846,MATCH(ROW()-ROW($AW$226),$AR$242:$AR$846,0)),"")</f>
        <v/>
      </c>
      <c r="AX596" s="197" t="str">
        <f>IFERROR(INDEX($AT$242:$AT$846,MATCH(ROW()-ROW($AX$226),$AR$242:$AR$846,0)),"")</f>
        <v/>
      </c>
      <c r="AY596" s="197" t="str">
        <f>IFERROR(INDEX($AU$242:$AU$846,MATCH(ROW()-ROW($AY$226),$AR$242:$AR$846,0)),"")</f>
        <v/>
      </c>
      <c r="AZ596" s="197" t="str">
        <f>IFERROR(INDEX($AV$242:$AV$846,MATCH(ROW()-ROW($AZ$226),$AR$242:$AR$846,0)),"")</f>
        <v/>
      </c>
      <c r="BA596" s="197"/>
      <c r="BB596" s="197"/>
      <c r="BC596" s="267"/>
      <c r="BF596" s="267"/>
    </row>
    <row r="597" spans="1:58" ht="7"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R597" s="193" t="str">
        <f>IF(AS597="","",MAX(AR$229:AR596)+1)</f>
        <v/>
      </c>
      <c r="AW597" s="197" t="str">
        <f>IFERROR(INDEX($AS$242:$AS$846,MATCH(ROW()-ROW($AW$226),$AR$242:$AR$846,0)),"")</f>
        <v/>
      </c>
      <c r="AX597" s="197" t="str">
        <f>IFERROR(INDEX($AT$242:$AT$846,MATCH(ROW()-ROW($AX$226),$AR$242:$AR$846,0)),"")</f>
        <v/>
      </c>
      <c r="AY597" s="197" t="str">
        <f>IFERROR(INDEX($AU$242:$AU$846,MATCH(ROW()-ROW($AY$226),$AR$242:$AR$846,0)),"")</f>
        <v/>
      </c>
      <c r="AZ597" s="197" t="str">
        <f>IFERROR(INDEX($AV$242:$AV$846,MATCH(ROW()-ROW($AZ$226),$AR$242:$AR$846,0)),"")</f>
        <v/>
      </c>
      <c r="BA597" s="197"/>
      <c r="BB597" s="197"/>
      <c r="BC597" s="267"/>
      <c r="BF597" s="267"/>
    </row>
    <row r="598" spans="1:58" ht="20.149999999999999" customHeight="1">
      <c r="A598" s="57"/>
      <c r="B598" s="376" t="s">
        <v>313</v>
      </c>
      <c r="C598" s="376"/>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c r="AD598" s="376"/>
      <c r="AE598" s="376"/>
      <c r="AF598" s="21"/>
      <c r="AR598" s="193" t="str">
        <f>IF(AS598="","",MAX(AR$229:AR597)+1)</f>
        <v/>
      </c>
      <c r="AW598" s="197" t="str">
        <f>IFERROR(INDEX($AS$242:$AS$846,MATCH(ROW()-ROW($AW$226),$AR$242:$AR$846,0)),"")</f>
        <v/>
      </c>
      <c r="AX598" s="197" t="str">
        <f>IFERROR(INDEX($AT$242:$AT$846,MATCH(ROW()-ROW($AX$226),$AR$242:$AR$846,0)),"")</f>
        <v/>
      </c>
      <c r="AY598" s="197" t="str">
        <f>IFERROR(INDEX($AU$242:$AU$846,MATCH(ROW()-ROW($AY$226),$AR$242:$AR$846,0)),"")</f>
        <v/>
      </c>
      <c r="AZ598" s="197" t="str">
        <f>IFERROR(INDEX($AV$242:$AV$846,MATCH(ROW()-ROW($AZ$226),$AR$242:$AR$846,0)),"")</f>
        <v/>
      </c>
      <c r="BA598" s="197"/>
      <c r="BB598" s="197"/>
      <c r="BC598" s="267"/>
      <c r="BF598" s="267"/>
    </row>
    <row r="599" spans="1:58" ht="7" customHeight="1" thickBo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R599" s="193" t="str">
        <f>IF(AS599="","",MAX(AR$229:AR598)+1)</f>
        <v/>
      </c>
      <c r="AW599" s="197" t="str">
        <f>IFERROR(INDEX($AS$242:$AS$846,MATCH(ROW()-ROW($AW$226),$AR$242:$AR$846,0)),"")</f>
        <v/>
      </c>
      <c r="AX599" s="197" t="str">
        <f>IFERROR(INDEX($AT$242:$AT$846,MATCH(ROW()-ROW($AX$226),$AR$242:$AR$846,0)),"")</f>
        <v/>
      </c>
      <c r="AY599" s="197" t="str">
        <f>IFERROR(INDEX($AU$242:$AU$846,MATCH(ROW()-ROW($AY$226),$AR$242:$AR$846,0)),"")</f>
        <v/>
      </c>
      <c r="AZ599" s="197" t="str">
        <f>IFERROR(INDEX($AV$242:$AV$846,MATCH(ROW()-ROW($AZ$226),$AR$242:$AR$846,0)),"")</f>
        <v/>
      </c>
      <c r="BA599" s="197"/>
      <c r="BB599" s="197"/>
      <c r="BC599" s="267"/>
      <c r="BF599" s="267"/>
    </row>
    <row r="600" spans="1:58" ht="25" customHeight="1" thickBot="1">
      <c r="A600" s="21"/>
      <c r="B600" s="369" t="s">
        <v>314</v>
      </c>
      <c r="C600" s="370"/>
      <c r="D600" s="370"/>
      <c r="E600" s="370"/>
      <c r="F600" s="370"/>
      <c r="G600" s="370"/>
      <c r="H600" s="370"/>
      <c r="I600" s="370"/>
      <c r="J600" s="370"/>
      <c r="K600" s="370"/>
      <c r="L600" s="370"/>
      <c r="M600" s="370"/>
      <c r="N600" s="370"/>
      <c r="O600" s="370"/>
      <c r="P600" s="370"/>
      <c r="Q600" s="370"/>
      <c r="R600" s="370"/>
      <c r="S600" s="370"/>
      <c r="T600" s="370"/>
      <c r="U600" s="370"/>
      <c r="V600" s="370"/>
      <c r="W600" s="370"/>
      <c r="X600" s="370"/>
      <c r="Y600" s="370"/>
      <c r="Z600" s="370"/>
      <c r="AA600" s="370"/>
      <c r="AB600" s="370"/>
      <c r="AC600" s="370"/>
      <c r="AD600" s="370"/>
      <c r="AE600" s="371"/>
      <c r="AF600" s="21"/>
      <c r="AR600" s="193" t="str">
        <f>IF(AS600="","",MAX(AR$229:AR599)+1)</f>
        <v/>
      </c>
      <c r="AW600" s="197" t="str">
        <f>IFERROR(INDEX($AS$242:$AS$846,MATCH(ROW()-ROW($AW$226),$AR$242:$AR$846,0)),"")</f>
        <v/>
      </c>
      <c r="AX600" s="197" t="str">
        <f>IFERROR(INDEX($AT$242:$AT$846,MATCH(ROW()-ROW($AX$226),$AR$242:$AR$846,0)),"")</f>
        <v/>
      </c>
      <c r="AY600" s="197" t="str">
        <f>IFERROR(INDEX($AU$242:$AU$846,MATCH(ROW()-ROW($AY$226),$AR$242:$AR$846,0)),"")</f>
        <v/>
      </c>
      <c r="AZ600" s="197" t="str">
        <f>IFERROR(INDEX($AV$242:$AV$846,MATCH(ROW()-ROW($AZ$226),$AR$242:$AR$846,0)),"")</f>
        <v/>
      </c>
      <c r="BA600" s="197"/>
      <c r="BB600" s="197"/>
      <c r="BC600" s="267"/>
      <c r="BF600" s="267"/>
    </row>
    <row r="601" spans="1:58" ht="7"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R601" s="193" t="str">
        <f>IF(AS601="","",MAX(AR$229:AR600)+1)</f>
        <v/>
      </c>
      <c r="AW601" s="197" t="str">
        <f>IFERROR(INDEX($AS$242:$AS$846,MATCH(ROW()-ROW($AW$226),$AR$242:$AR$846,0)),"")</f>
        <v/>
      </c>
      <c r="AX601" s="197" t="str">
        <f>IFERROR(INDEX($AT$242:$AT$846,MATCH(ROW()-ROW($AX$226),$AR$242:$AR$846,0)),"")</f>
        <v/>
      </c>
      <c r="AY601" s="197" t="str">
        <f>IFERROR(INDEX($AU$242:$AU$846,MATCH(ROW()-ROW($AY$226),$AR$242:$AR$846,0)),"")</f>
        <v/>
      </c>
      <c r="AZ601" s="197" t="str">
        <f>IFERROR(INDEX($AV$242:$AV$846,MATCH(ROW()-ROW($AZ$226),$AR$242:$AR$846,0)),"")</f>
        <v/>
      </c>
      <c r="BA601" s="197"/>
      <c r="BB601" s="197"/>
      <c r="BC601" s="267"/>
      <c r="BF601" s="267"/>
    </row>
    <row r="602" spans="1:58" ht="20.149999999999999" customHeight="1">
      <c r="A602" s="21"/>
      <c r="B602" s="475" t="s">
        <v>149</v>
      </c>
      <c r="C602" s="475"/>
      <c r="D602" s="475"/>
      <c r="E602" s="475"/>
      <c r="F602" s="475"/>
      <c r="G602" s="475"/>
      <c r="H602" s="475"/>
      <c r="I602" s="475"/>
      <c r="J602" s="475"/>
      <c r="K602" s="475"/>
      <c r="L602" s="475"/>
      <c r="M602" s="475"/>
      <c r="N602" s="475"/>
      <c r="O602" s="475"/>
      <c r="P602" s="475"/>
      <c r="Q602" s="476" t="s">
        <v>150</v>
      </c>
      <c r="R602" s="476"/>
      <c r="S602" s="476"/>
      <c r="T602" s="476"/>
      <c r="U602" s="476"/>
      <c r="V602" s="476"/>
      <c r="W602" s="324" t="s">
        <v>151</v>
      </c>
      <c r="X602" s="324"/>
      <c r="Y602" s="324"/>
      <c r="Z602" s="477" t="s">
        <v>152</v>
      </c>
      <c r="AA602" s="477"/>
      <c r="AB602" s="477"/>
      <c r="AC602" s="477"/>
      <c r="AD602" s="477"/>
      <c r="AE602" s="477"/>
      <c r="AF602" s="21"/>
      <c r="AR602" s="193" t="str">
        <f>IF(AS602="","",MAX(AR$229:AR601)+1)</f>
        <v/>
      </c>
      <c r="AW602" s="197" t="str">
        <f>IFERROR(INDEX($AS$242:$AS$846,MATCH(ROW()-ROW($AW$226),$AR$242:$AR$846,0)),"")</f>
        <v/>
      </c>
      <c r="AX602" s="197" t="str">
        <f>IFERROR(INDEX($AT$242:$AT$846,MATCH(ROW()-ROW($AX$226),$AR$242:$AR$846,0)),"")</f>
        <v/>
      </c>
      <c r="AY602" s="197" t="str">
        <f>IFERROR(INDEX($AU$242:$AU$846,MATCH(ROW()-ROW($AY$226),$AR$242:$AR$846,0)),"")</f>
        <v/>
      </c>
      <c r="AZ602" s="197" t="str">
        <f>IFERROR(INDEX($AV$242:$AV$846,MATCH(ROW()-ROW($AZ$226),$AR$242:$AR$846,0)),"")</f>
        <v/>
      </c>
      <c r="BA602" s="197"/>
      <c r="BB602" s="197"/>
      <c r="BC602" s="267"/>
      <c r="BF602" s="267"/>
    </row>
    <row r="603" spans="1:58" ht="20.149999999999999" customHeight="1">
      <c r="A603" s="21"/>
      <c r="B603" s="475"/>
      <c r="C603" s="475"/>
      <c r="D603" s="475"/>
      <c r="E603" s="475"/>
      <c r="F603" s="475"/>
      <c r="G603" s="475"/>
      <c r="H603" s="475"/>
      <c r="I603" s="475"/>
      <c r="J603" s="475"/>
      <c r="K603" s="475"/>
      <c r="L603" s="475"/>
      <c r="M603" s="475"/>
      <c r="N603" s="475"/>
      <c r="O603" s="475"/>
      <c r="P603" s="475"/>
      <c r="Q603" s="523" t="s">
        <v>75</v>
      </c>
      <c r="R603" s="523"/>
      <c r="S603" s="523"/>
      <c r="T603" s="523" t="s">
        <v>76</v>
      </c>
      <c r="U603" s="523"/>
      <c r="V603" s="523"/>
      <c r="W603" s="324"/>
      <c r="X603" s="324"/>
      <c r="Y603" s="324"/>
      <c r="Z603" s="523" t="s">
        <v>75</v>
      </c>
      <c r="AA603" s="523"/>
      <c r="AB603" s="523"/>
      <c r="AC603" s="523" t="s">
        <v>76</v>
      </c>
      <c r="AD603" s="523"/>
      <c r="AE603" s="523"/>
      <c r="AF603" s="21"/>
      <c r="AR603" s="193" t="str">
        <f>IF(AS603="","",MAX(AR$229:AR602)+1)</f>
        <v/>
      </c>
      <c r="AW603" s="197" t="str">
        <f>IFERROR(INDEX($AS$242:$AS$846,MATCH(ROW()-ROW($AW$226),$AR$242:$AR$846,0)),"")</f>
        <v/>
      </c>
      <c r="AX603" s="197" t="str">
        <f>IFERROR(INDEX($AT$242:$AT$846,MATCH(ROW()-ROW($AX$226),$AR$242:$AR$846,0)),"")</f>
        <v/>
      </c>
      <c r="AY603" s="197" t="str">
        <f>IFERROR(INDEX($AU$242:$AU$846,MATCH(ROW()-ROW($AY$226),$AR$242:$AR$846,0)),"")</f>
        <v/>
      </c>
      <c r="AZ603" s="197" t="str">
        <f>IFERROR(INDEX($AV$242:$AV$846,MATCH(ROW()-ROW($AZ$226),$AR$242:$AR$846,0)),"")</f>
        <v/>
      </c>
      <c r="BA603" s="197"/>
      <c r="BB603" s="197"/>
      <c r="BC603" s="267"/>
      <c r="BF603" s="267"/>
    </row>
    <row r="604" spans="1:58" ht="7"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R604" s="193" t="str">
        <f>IF(AS604="","",MAX(AR$229:AR603)+1)</f>
        <v/>
      </c>
      <c r="AW604" s="197" t="str">
        <f>IFERROR(INDEX($AS$242:$AS$846,MATCH(ROW()-ROW($AW$226),$AR$242:$AR$846,0)),"")</f>
        <v/>
      </c>
      <c r="AX604" s="197" t="str">
        <f>IFERROR(INDEX($AT$242:$AT$846,MATCH(ROW()-ROW($AX$226),$AR$242:$AR$846,0)),"")</f>
        <v/>
      </c>
      <c r="AY604" s="197" t="str">
        <f>IFERROR(INDEX($AU$242:$AU$846,MATCH(ROW()-ROW($AY$226),$AR$242:$AR$846,0)),"")</f>
        <v/>
      </c>
      <c r="AZ604" s="197" t="str">
        <f>IFERROR(INDEX($AV$242:$AV$846,MATCH(ROW()-ROW($AZ$226),$AR$242:$AR$846,0)),"")</f>
        <v/>
      </c>
      <c r="BA604" s="197"/>
      <c r="BB604" s="197"/>
      <c r="BC604" s="267"/>
      <c r="BF604" s="267"/>
    </row>
    <row r="605" spans="1:58" ht="30" customHeight="1">
      <c r="A605" s="57"/>
      <c r="B605" s="413" t="s">
        <v>315</v>
      </c>
      <c r="C605" s="438"/>
      <c r="D605" s="438"/>
      <c r="E605" s="438"/>
      <c r="F605" s="438"/>
      <c r="G605" s="438"/>
      <c r="H605" s="438"/>
      <c r="I605" s="438"/>
      <c r="J605" s="438"/>
      <c r="K605" s="438"/>
      <c r="L605" s="438"/>
      <c r="M605" s="438"/>
      <c r="N605" s="438"/>
      <c r="O605" s="438"/>
      <c r="P605" s="438"/>
      <c r="Q605" s="502">
        <f>VLOOKUP($AG605,PriceList,3,FALSE)</f>
        <v>25.87</v>
      </c>
      <c r="R605" s="502"/>
      <c r="S605" s="502"/>
      <c r="T605" s="502">
        <f>VLOOKUP($AG605,PriceList,4,FALSE)</f>
        <v>33.631</v>
      </c>
      <c r="U605" s="502"/>
      <c r="V605" s="502"/>
      <c r="W605" s="472"/>
      <c r="X605" s="473"/>
      <c r="Y605" s="474"/>
      <c r="Z605" s="515">
        <f>Q605*W605</f>
        <v>0</v>
      </c>
      <c r="AA605" s="502"/>
      <c r="AB605" s="502"/>
      <c r="AC605" s="502">
        <f>T605*W605</f>
        <v>0</v>
      </c>
      <c r="AD605" s="502"/>
      <c r="AE605" s="502"/>
      <c r="AF605" s="21"/>
      <c r="AG605" s="61" t="s">
        <v>316</v>
      </c>
      <c r="AI605" s="66" t="b">
        <f>AND(W605&gt;0,AH605="Y")</f>
        <v>0</v>
      </c>
      <c r="AJ605" s="116" t="b">
        <f>OR(ISERROR(Q605),ISERROR(T605),ISERROR(Z605),ISERROR(AC605))</f>
        <v>0</v>
      </c>
      <c r="AQ605" s="196" t="s">
        <v>317</v>
      </c>
      <c r="AR605" s="193" t="str">
        <f>IF(AS605="","",MAX(AR$229:AR604)+1)</f>
        <v/>
      </c>
      <c r="AS605" s="209" t="str">
        <f>IF(W605&gt;0,AQ605,"")</f>
        <v/>
      </c>
      <c r="AT605" s="210" t="str">
        <f>IF(W605&gt;0,W605,"")</f>
        <v/>
      </c>
      <c r="AU605" s="211" t="str">
        <f>IF(W605&gt;0,Z605,"")</f>
        <v/>
      </c>
      <c r="AV605" s="211" t="str">
        <f>IF(W605&gt;0,AC605,"")</f>
        <v/>
      </c>
      <c r="AW605" s="197" t="str">
        <f>IFERROR(INDEX($AS$242:$AS$846,MATCH(ROW()-ROW($AW$226),$AR$242:$AR$846,0)),"")</f>
        <v/>
      </c>
      <c r="AX605" s="197" t="str">
        <f>IFERROR(INDEX($AT$242:$AT$846,MATCH(ROW()-ROW($AX$226),$AR$242:$AR$846,0)),"")</f>
        <v/>
      </c>
      <c r="AY605" s="197" t="str">
        <f>IFERROR(INDEX($AU$242:$AU$846,MATCH(ROW()-ROW($AY$226),$AR$242:$AR$846,0)),"")</f>
        <v/>
      </c>
      <c r="AZ605" s="197" t="str">
        <f>IFERROR(INDEX($AV$242:$AV$846,MATCH(ROW()-ROW($AZ$226),$AR$242:$AR$846,0)),"")</f>
        <v/>
      </c>
      <c r="BA605" s="197"/>
      <c r="BB605" s="197"/>
      <c r="BC605" s="267"/>
      <c r="BF605" s="267"/>
    </row>
    <row r="606" spans="1:58" ht="5.1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R606" s="193" t="str">
        <f>IF(AS606="","",MAX(AR$229:AR605)+1)</f>
        <v/>
      </c>
      <c r="AW606" s="197" t="str">
        <f>IFERROR(INDEX($AS$242:$AS$846,MATCH(ROW()-ROW($AW$226),$AR$242:$AR$846,0)),"")</f>
        <v/>
      </c>
      <c r="AX606" s="197" t="str">
        <f>IFERROR(INDEX($AT$242:$AT$846,MATCH(ROW()-ROW($AX$226),$AR$242:$AR$846,0)),"")</f>
        <v/>
      </c>
      <c r="AY606" s="197" t="str">
        <f>IFERROR(INDEX($AU$242:$AU$846,MATCH(ROW()-ROW($AY$226),$AR$242:$AR$846,0)),"")</f>
        <v/>
      </c>
      <c r="AZ606" s="197" t="str">
        <f>IFERROR(INDEX($AV$242:$AV$846,MATCH(ROW()-ROW($AZ$226),$AR$242:$AR$846,0)),"")</f>
        <v/>
      </c>
      <c r="BA606" s="197"/>
      <c r="BB606" s="197"/>
      <c r="BC606" s="267"/>
      <c r="BF606" s="267"/>
    </row>
    <row r="607" spans="1:58" ht="5.15" customHeight="1">
      <c r="A607" s="21"/>
      <c r="B607" s="21"/>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21"/>
      <c r="AF607" s="21"/>
      <c r="AR607" s="193" t="str">
        <f>IF(AS607="","",MAX(AR$229:AR606)+1)</f>
        <v/>
      </c>
      <c r="AW607" s="197" t="str">
        <f>IFERROR(INDEX($AS$242:$AS$846,MATCH(ROW()-ROW($AW$226),$AR$242:$AR$846,0)),"")</f>
        <v/>
      </c>
      <c r="AX607" s="197" t="str">
        <f>IFERROR(INDEX($AT$242:$AT$846,MATCH(ROW()-ROW($AX$226),$AR$242:$AR$846,0)),"")</f>
        <v/>
      </c>
      <c r="AY607" s="197" t="str">
        <f>IFERROR(INDEX($AU$242:$AU$846,MATCH(ROW()-ROW($AY$226),$AR$242:$AR$846,0)),"")</f>
        <v/>
      </c>
      <c r="AZ607" s="197" t="str">
        <f>IFERROR(INDEX($AV$242:$AV$846,MATCH(ROW()-ROW($AZ$226),$AR$242:$AR$846,0)),"")</f>
        <v/>
      </c>
      <c r="BA607" s="197"/>
      <c r="BB607" s="197"/>
      <c r="BC607" s="267"/>
      <c r="BF607" s="267"/>
    </row>
    <row r="608" spans="1:58" ht="5.1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R608" s="193" t="str">
        <f>IF(AS608="","",MAX(AR$229:AR607)+1)</f>
        <v/>
      </c>
      <c r="AW608" s="197" t="str">
        <f>IFERROR(INDEX($AS$242:$AS$846,MATCH(ROW()-ROW($AW$226),$AR$242:$AR$846,0)),"")</f>
        <v/>
      </c>
      <c r="AX608" s="197" t="str">
        <f>IFERROR(INDEX($AT$242:$AT$846,MATCH(ROW()-ROW($AX$226),$AR$242:$AR$846,0)),"")</f>
        <v/>
      </c>
      <c r="AY608" s="197" t="str">
        <f>IFERROR(INDEX($AU$242:$AU$846,MATCH(ROW()-ROW($AY$226),$AR$242:$AR$846,0)),"")</f>
        <v/>
      </c>
      <c r="AZ608" s="197" t="str">
        <f>IFERROR(INDEX($AV$242:$AV$846,MATCH(ROW()-ROW($AZ$226),$AR$242:$AR$846,0)),"")</f>
        <v/>
      </c>
      <c r="BA608" s="197"/>
      <c r="BB608" s="197"/>
      <c r="BC608" s="267"/>
      <c r="BF608" s="267"/>
    </row>
    <row r="609" spans="1:58" ht="50.15" customHeight="1">
      <c r="A609" s="57"/>
      <c r="B609" s="413" t="s">
        <v>318</v>
      </c>
      <c r="C609" s="438"/>
      <c r="D609" s="438"/>
      <c r="E609" s="438"/>
      <c r="F609" s="438"/>
      <c r="G609" s="438"/>
      <c r="H609" s="438"/>
      <c r="I609" s="438"/>
      <c r="J609" s="438"/>
      <c r="K609" s="438"/>
      <c r="L609" s="438"/>
      <c r="M609" s="438"/>
      <c r="N609" s="438"/>
      <c r="O609" s="438"/>
      <c r="P609" s="438"/>
      <c r="Q609" s="502">
        <f>VLOOKUP($AG609,PriceList,3,FALSE)</f>
        <v>25.87</v>
      </c>
      <c r="R609" s="502"/>
      <c r="S609" s="502"/>
      <c r="T609" s="502">
        <f>VLOOKUP($AG609,PriceList,4,FALSE)</f>
        <v>33.631</v>
      </c>
      <c r="U609" s="502"/>
      <c r="V609" s="502"/>
      <c r="W609" s="472"/>
      <c r="X609" s="473"/>
      <c r="Y609" s="474"/>
      <c r="Z609" s="515">
        <f>Q609*W609</f>
        <v>0</v>
      </c>
      <c r="AA609" s="502"/>
      <c r="AB609" s="502"/>
      <c r="AC609" s="502">
        <f>T609*W609</f>
        <v>0</v>
      </c>
      <c r="AD609" s="502"/>
      <c r="AE609" s="502"/>
      <c r="AF609" s="21"/>
      <c r="AG609" s="61" t="s">
        <v>319</v>
      </c>
      <c r="AI609" s="66" t="b">
        <f>AND(W609&gt;0,AH609="Y")</f>
        <v>0</v>
      </c>
      <c r="AJ609" s="116" t="b">
        <f>OR(ISERROR(Q609),ISERROR(T609),ISERROR(Z609),ISERROR(AC609))</f>
        <v>0</v>
      </c>
      <c r="AQ609" s="196" t="s">
        <v>320</v>
      </c>
      <c r="AR609" s="193" t="str">
        <f>IF(AS609="","",MAX(AR$229:AR608)+1)</f>
        <v/>
      </c>
      <c r="AS609" s="209" t="str">
        <f>IF(W609&gt;0,AQ609,"")</f>
        <v/>
      </c>
      <c r="AT609" s="210" t="str">
        <f>IF(W609&gt;0,W609,"")</f>
        <v/>
      </c>
      <c r="AU609" s="211" t="str">
        <f>IF(W609&gt;0,Z609,"")</f>
        <v/>
      </c>
      <c r="AV609" s="211" t="str">
        <f>IF(W609&gt;0,AC609,"")</f>
        <v/>
      </c>
      <c r="AW609" s="197" t="str">
        <f>IFERROR(INDEX($AS$242:$AS$846,MATCH(ROW()-ROW($AW$226),$AR$242:$AR$846,0)),"")</f>
        <v/>
      </c>
      <c r="AX609" s="197" t="str">
        <f>IFERROR(INDEX($AT$242:$AT$846,MATCH(ROW()-ROW($AX$226),$AR$242:$AR$846,0)),"")</f>
        <v/>
      </c>
      <c r="AY609" s="197" t="str">
        <f>IFERROR(INDEX($AU$242:$AU$846,MATCH(ROW()-ROW($AY$226),$AR$242:$AR$846,0)),"")</f>
        <v/>
      </c>
      <c r="AZ609" s="197" t="str">
        <f>IFERROR(INDEX($AV$242:$AV$846,MATCH(ROW()-ROW($AZ$226),$AR$242:$AR$846,0)),"")</f>
        <v/>
      </c>
      <c r="BA609" s="197"/>
      <c r="BB609" s="197"/>
      <c r="BC609" s="267"/>
      <c r="BF609" s="267"/>
    </row>
    <row r="610" spans="1:58" ht="5.1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R610" s="193" t="str">
        <f>IF(AS610="","",MAX(AR$229:AR609)+1)</f>
        <v/>
      </c>
      <c r="AW610" s="197" t="str">
        <f>IFERROR(INDEX($AS$242:$AS$846,MATCH(ROW()-ROW($AW$226),$AR$242:$AR$846,0)),"")</f>
        <v/>
      </c>
      <c r="AX610" s="197" t="str">
        <f>IFERROR(INDEX($AT$242:$AT$846,MATCH(ROW()-ROW($AX$226),$AR$242:$AR$846,0)),"")</f>
        <v/>
      </c>
      <c r="AY610" s="197" t="str">
        <f>IFERROR(INDEX($AU$242:$AU$846,MATCH(ROW()-ROW($AY$226),$AR$242:$AR$846,0)),"")</f>
        <v/>
      </c>
      <c r="AZ610" s="197" t="str">
        <f>IFERROR(INDEX($AV$242:$AV$846,MATCH(ROW()-ROW($AZ$226),$AR$242:$AR$846,0)),"")</f>
        <v/>
      </c>
      <c r="BA610" s="197"/>
      <c r="BB610" s="197"/>
      <c r="BC610" s="267"/>
      <c r="BF610" s="267"/>
    </row>
    <row r="611" spans="1:58" ht="5.15" customHeight="1">
      <c r="A611" s="21"/>
      <c r="B611" s="2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21"/>
      <c r="AF611" s="21"/>
      <c r="AR611" s="193" t="str">
        <f>IF(AS611="","",MAX(AR$229:AR610)+1)</f>
        <v/>
      </c>
      <c r="AW611" s="197" t="str">
        <f>IFERROR(INDEX($AS$242:$AS$846,MATCH(ROW()-ROW($AW$226),$AR$242:$AR$846,0)),"")</f>
        <v/>
      </c>
      <c r="AX611" s="197" t="str">
        <f>IFERROR(INDEX($AT$242:$AT$846,MATCH(ROW()-ROW($AX$226),$AR$242:$AR$846,0)),"")</f>
        <v/>
      </c>
      <c r="AY611" s="197" t="str">
        <f>IFERROR(INDEX($AU$242:$AU$846,MATCH(ROW()-ROW($AY$226),$AR$242:$AR$846,0)),"")</f>
        <v/>
      </c>
      <c r="AZ611" s="197" t="str">
        <f>IFERROR(INDEX($AV$242:$AV$846,MATCH(ROW()-ROW($AZ$226),$AR$242:$AR$846,0)),"")</f>
        <v/>
      </c>
      <c r="BA611" s="197"/>
      <c r="BB611" s="197"/>
      <c r="BC611" s="267"/>
      <c r="BF611" s="267"/>
    </row>
    <row r="612" spans="1:58" ht="5.1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R612" s="193" t="str">
        <f>IF(AS612="","",MAX(AR$229:AR611)+1)</f>
        <v/>
      </c>
      <c r="AW612" s="197" t="str">
        <f>IFERROR(INDEX($AS$242:$AS$846,MATCH(ROW()-ROW($AW$226),$AR$242:$AR$846,0)),"")</f>
        <v/>
      </c>
      <c r="AX612" s="197" t="str">
        <f>IFERROR(INDEX($AT$242:$AT$846,MATCH(ROW()-ROW($AX$226),$AR$242:$AR$846,0)),"")</f>
        <v/>
      </c>
      <c r="AY612" s="197" t="str">
        <f>IFERROR(INDEX($AU$242:$AU$846,MATCH(ROW()-ROW($AY$226),$AR$242:$AR$846,0)),"")</f>
        <v/>
      </c>
      <c r="AZ612" s="197" t="str">
        <f>IFERROR(INDEX($AV$242:$AV$846,MATCH(ROW()-ROW($AZ$226),$AR$242:$AR$846,0)),"")</f>
        <v/>
      </c>
      <c r="BA612" s="197"/>
      <c r="BB612" s="197"/>
      <c r="BC612" s="267"/>
      <c r="BF612" s="267"/>
    </row>
    <row r="613" spans="1:58" ht="65.150000000000006" customHeight="1">
      <c r="A613" s="57"/>
      <c r="B613" s="413" t="s">
        <v>321</v>
      </c>
      <c r="C613" s="438"/>
      <c r="D613" s="438"/>
      <c r="E613" s="438"/>
      <c r="F613" s="438"/>
      <c r="G613" s="438"/>
      <c r="H613" s="438"/>
      <c r="I613" s="438"/>
      <c r="J613" s="438"/>
      <c r="K613" s="438"/>
      <c r="L613" s="438"/>
      <c r="M613" s="438"/>
      <c r="N613" s="438"/>
      <c r="O613" s="438"/>
      <c r="P613" s="438"/>
      <c r="Q613" s="502">
        <f>VLOOKUP($AG613,PriceList,3,FALSE)</f>
        <v>25.87</v>
      </c>
      <c r="R613" s="502"/>
      <c r="S613" s="502"/>
      <c r="T613" s="502">
        <f>VLOOKUP($AG613,PriceList,4,FALSE)</f>
        <v>33.631</v>
      </c>
      <c r="U613" s="502"/>
      <c r="V613" s="502"/>
      <c r="W613" s="472"/>
      <c r="X613" s="473"/>
      <c r="Y613" s="474"/>
      <c r="Z613" s="515">
        <f>Q613*W613</f>
        <v>0</v>
      </c>
      <c r="AA613" s="502"/>
      <c r="AB613" s="502"/>
      <c r="AC613" s="502">
        <f>T613*W613</f>
        <v>0</v>
      </c>
      <c r="AD613" s="502"/>
      <c r="AE613" s="502"/>
      <c r="AF613" s="21"/>
      <c r="AG613" s="61" t="s">
        <v>322</v>
      </c>
      <c r="AI613" s="66" t="b">
        <f>AND(W613&gt;0,AH613="Y")</f>
        <v>0</v>
      </c>
      <c r="AJ613" s="116" t="b">
        <f>OR(ISERROR(Q613),ISERROR(T613),ISERROR(Z613),ISERROR(AC613))</f>
        <v>0</v>
      </c>
      <c r="AQ613" s="196" t="s">
        <v>323</v>
      </c>
      <c r="AR613" s="193" t="str">
        <f>IF(AS613="","",MAX(AR$229:AR612)+1)</f>
        <v/>
      </c>
      <c r="AS613" s="209" t="str">
        <f>IF(W613&gt;0,AQ613,"")</f>
        <v/>
      </c>
      <c r="AT613" s="210" t="str">
        <f>IF(W613&gt;0,W613,"")</f>
        <v/>
      </c>
      <c r="AU613" s="211" t="str">
        <f>IF(W613&gt;0,Z613,"")</f>
        <v/>
      </c>
      <c r="AV613" s="211" t="str">
        <f>IF(W613&gt;0,AC613,"")</f>
        <v/>
      </c>
      <c r="AW613" s="197" t="str">
        <f>IFERROR(INDEX($AS$242:$AS$846,MATCH(ROW()-ROW($AW$226),$AR$242:$AR$846,0)),"")</f>
        <v/>
      </c>
      <c r="AX613" s="197" t="str">
        <f>IFERROR(INDEX($AT$242:$AT$846,MATCH(ROW()-ROW($AX$226),$AR$242:$AR$846,0)),"")</f>
        <v/>
      </c>
      <c r="AY613" s="197" t="str">
        <f>IFERROR(INDEX($AU$242:$AU$846,MATCH(ROW()-ROW($AY$226),$AR$242:$AR$846,0)),"")</f>
        <v/>
      </c>
      <c r="AZ613" s="197" t="str">
        <f>IFERROR(INDEX($AV$242:$AV$846,MATCH(ROW()-ROW($AZ$226),$AR$242:$AR$846,0)),"")</f>
        <v/>
      </c>
      <c r="BA613" s="197"/>
      <c r="BB613" s="197"/>
      <c r="BC613" s="267"/>
      <c r="BF613" s="267"/>
    </row>
    <row r="614" spans="1:58" ht="5.1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R614" s="193" t="str">
        <f>IF(AS614="","",MAX(AR$229:AR613)+1)</f>
        <v/>
      </c>
      <c r="AW614" s="197" t="str">
        <f>IFERROR(INDEX($AS$242:$AS$846,MATCH(ROW()-ROW($AW$226),$AR$242:$AR$846,0)),"")</f>
        <v/>
      </c>
      <c r="AX614" s="197" t="str">
        <f>IFERROR(INDEX($AT$242:$AT$846,MATCH(ROW()-ROW($AX$226),$AR$242:$AR$846,0)),"")</f>
        <v/>
      </c>
      <c r="AY614" s="197" t="str">
        <f>IFERROR(INDEX($AU$242:$AU$846,MATCH(ROW()-ROW($AY$226),$AR$242:$AR$846,0)),"")</f>
        <v/>
      </c>
      <c r="AZ614" s="197" t="str">
        <f>IFERROR(INDEX($AV$242:$AV$846,MATCH(ROW()-ROW($AZ$226),$AR$242:$AR$846,0)),"")</f>
        <v/>
      </c>
      <c r="BA614" s="197"/>
      <c r="BB614" s="197"/>
      <c r="BC614" s="267"/>
      <c r="BF614" s="267"/>
    </row>
    <row r="615" spans="1:58" ht="5.15" customHeight="1">
      <c r="A615" s="21"/>
      <c r="B615" s="21"/>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21"/>
      <c r="AF615" s="21"/>
      <c r="AR615" s="193" t="str">
        <f>IF(AS615="","",MAX(AR$229:AR614)+1)</f>
        <v/>
      </c>
      <c r="AW615" s="197" t="str">
        <f>IFERROR(INDEX($AS$242:$AS$846,MATCH(ROW()-ROW($AW$226),$AR$242:$AR$846,0)),"")</f>
        <v/>
      </c>
      <c r="AX615" s="197" t="str">
        <f>IFERROR(INDEX($AT$242:$AT$846,MATCH(ROW()-ROW($AX$226),$AR$242:$AR$846,0)),"")</f>
        <v/>
      </c>
      <c r="AY615" s="197" t="str">
        <f>IFERROR(INDEX($AU$242:$AU$846,MATCH(ROW()-ROW($AY$226),$AR$242:$AR$846,0)),"")</f>
        <v/>
      </c>
      <c r="AZ615" s="197" t="str">
        <f>IFERROR(INDEX($AV$242:$AV$846,MATCH(ROW()-ROW($AZ$226),$AR$242:$AR$846,0)),"")</f>
        <v/>
      </c>
      <c r="BA615" s="197"/>
      <c r="BB615" s="197"/>
      <c r="BC615" s="267"/>
      <c r="BF615" s="267"/>
    </row>
    <row r="616" spans="1:58" ht="5.1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R616" s="193" t="str">
        <f>IF(AS616="","",MAX(AR$229:AR615)+1)</f>
        <v/>
      </c>
      <c r="AW616" s="197" t="str">
        <f>IFERROR(INDEX($AS$242:$AS$846,MATCH(ROW()-ROW($AW$226),$AR$242:$AR$846,0)),"")</f>
        <v/>
      </c>
      <c r="AX616" s="197" t="str">
        <f>IFERROR(INDEX($AT$242:$AT$846,MATCH(ROW()-ROW($AX$226),$AR$242:$AR$846,0)),"")</f>
        <v/>
      </c>
      <c r="AY616" s="197" t="str">
        <f>IFERROR(INDEX($AU$242:$AU$846,MATCH(ROW()-ROW($AY$226),$AR$242:$AR$846,0)),"")</f>
        <v/>
      </c>
      <c r="AZ616" s="197" t="str">
        <f>IFERROR(INDEX($AV$242:$AV$846,MATCH(ROW()-ROW($AZ$226),$AR$242:$AR$846,0)),"")</f>
        <v/>
      </c>
      <c r="BA616" s="197"/>
      <c r="BB616" s="197"/>
      <c r="BC616" s="267"/>
      <c r="BF616" s="267"/>
    </row>
    <row r="617" spans="1:58" ht="30" customHeight="1">
      <c r="A617" s="57"/>
      <c r="B617" s="413" t="s">
        <v>324</v>
      </c>
      <c r="C617" s="438"/>
      <c r="D617" s="438"/>
      <c r="E617" s="438"/>
      <c r="F617" s="438"/>
      <c r="G617" s="438"/>
      <c r="H617" s="438"/>
      <c r="I617" s="438"/>
      <c r="J617" s="438"/>
      <c r="K617" s="438"/>
      <c r="L617" s="438"/>
      <c r="M617" s="438"/>
      <c r="N617" s="438"/>
      <c r="O617" s="438"/>
      <c r="P617" s="438"/>
      <c r="Q617" s="502">
        <f>VLOOKUP($AG617,PriceList,3,FALSE)</f>
        <v>25.87</v>
      </c>
      <c r="R617" s="502"/>
      <c r="S617" s="502"/>
      <c r="T617" s="502">
        <f>VLOOKUP($AG617,PriceList,4,FALSE)</f>
        <v>33.631</v>
      </c>
      <c r="U617" s="502"/>
      <c r="V617" s="502"/>
      <c r="W617" s="472"/>
      <c r="X617" s="473"/>
      <c r="Y617" s="474"/>
      <c r="Z617" s="515">
        <f>Q617*W617</f>
        <v>0</v>
      </c>
      <c r="AA617" s="502"/>
      <c r="AB617" s="502"/>
      <c r="AC617" s="502">
        <f>T617*W617</f>
        <v>0</v>
      </c>
      <c r="AD617" s="502"/>
      <c r="AE617" s="502"/>
      <c r="AF617" s="21"/>
      <c r="AG617" s="61" t="s">
        <v>325</v>
      </c>
      <c r="AI617" s="66" t="b">
        <f>AND(W617&gt;0,AH617="Y")</f>
        <v>0</v>
      </c>
      <c r="AJ617" s="116" t="b">
        <f>OR(ISERROR(Q617),ISERROR(T617),ISERROR(Z617),ISERROR(AC617))</f>
        <v>0</v>
      </c>
      <c r="AQ617" s="196" t="s">
        <v>326</v>
      </c>
      <c r="AR617" s="193" t="str">
        <f>IF(AS617="","",MAX(AR$229:AR616)+1)</f>
        <v/>
      </c>
      <c r="AS617" s="209" t="str">
        <f>IF(W617&gt;0,AQ617,"")</f>
        <v/>
      </c>
      <c r="AT617" s="210" t="str">
        <f>IF(W617&gt;0,W617,"")</f>
        <v/>
      </c>
      <c r="AU617" s="211" t="str">
        <f>IF(W617&gt;0,Z617,"")</f>
        <v/>
      </c>
      <c r="AV617" s="211" t="str">
        <f>IF(W617&gt;0,AC617,"")</f>
        <v/>
      </c>
      <c r="AW617" s="197" t="str">
        <f>IFERROR(INDEX($AS$242:$AS$846,MATCH(ROW()-ROW($AW$226),$AR$242:$AR$846,0)),"")</f>
        <v/>
      </c>
      <c r="AX617" s="197" t="str">
        <f>IFERROR(INDEX($AT$242:$AT$846,MATCH(ROW()-ROW($AX$226),$AR$242:$AR$846,0)),"")</f>
        <v/>
      </c>
      <c r="AY617" s="197" t="str">
        <f>IFERROR(INDEX($AU$242:$AU$846,MATCH(ROW()-ROW($AY$226),$AR$242:$AR$846,0)),"")</f>
        <v/>
      </c>
      <c r="AZ617" s="197" t="str">
        <f>IFERROR(INDEX($AV$242:$AV$846,MATCH(ROW()-ROW($AZ$226),$AR$242:$AR$846,0)),"")</f>
        <v/>
      </c>
      <c r="BA617" s="197"/>
      <c r="BB617" s="197"/>
      <c r="BC617" s="267"/>
      <c r="BF617" s="267"/>
    </row>
    <row r="618" spans="1:58" ht="5.1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R618" s="193" t="str">
        <f>IF(AS618="","",MAX(AR$229:AR617)+1)</f>
        <v/>
      </c>
      <c r="AW618" s="197" t="str">
        <f>IFERROR(INDEX($AS$242:$AS$846,MATCH(ROW()-ROW($AW$226),$AR$242:$AR$846,0)),"")</f>
        <v/>
      </c>
      <c r="AX618" s="197" t="str">
        <f>IFERROR(INDEX($AT$242:$AT$846,MATCH(ROW()-ROW($AX$226),$AR$242:$AR$846,0)),"")</f>
        <v/>
      </c>
      <c r="AY618" s="197" t="str">
        <f>IFERROR(INDEX($AU$242:$AU$846,MATCH(ROW()-ROW($AY$226),$AR$242:$AR$846,0)),"")</f>
        <v/>
      </c>
      <c r="AZ618" s="197" t="str">
        <f>IFERROR(INDEX($AV$242:$AV$846,MATCH(ROW()-ROW($AZ$226),$AR$242:$AR$846,0)),"")</f>
        <v/>
      </c>
      <c r="BA618" s="197"/>
      <c r="BB618" s="197"/>
      <c r="BC618" s="267"/>
      <c r="BF618" s="267"/>
    </row>
    <row r="619" spans="1:58" ht="5.15" customHeight="1">
      <c r="A619" s="21"/>
      <c r="B619" s="21"/>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21"/>
      <c r="AF619" s="21"/>
      <c r="AR619" s="193" t="str">
        <f>IF(AS619="","",MAX(AR$229:AR618)+1)</f>
        <v/>
      </c>
      <c r="AW619" s="197" t="str">
        <f>IFERROR(INDEX($AS$242:$AS$846,MATCH(ROW()-ROW($AW$226),$AR$242:$AR$846,0)),"")</f>
        <v/>
      </c>
      <c r="AX619" s="197" t="str">
        <f>IFERROR(INDEX($AT$242:$AT$846,MATCH(ROW()-ROW($AX$226),$AR$242:$AR$846,0)),"")</f>
        <v/>
      </c>
      <c r="AY619" s="197" t="str">
        <f>IFERROR(INDEX($AU$242:$AU$846,MATCH(ROW()-ROW($AY$226),$AR$242:$AR$846,0)),"")</f>
        <v/>
      </c>
      <c r="AZ619" s="197" t="str">
        <f>IFERROR(INDEX($AV$242:$AV$846,MATCH(ROW()-ROW($AZ$226),$AR$242:$AR$846,0)),"")</f>
        <v/>
      </c>
      <c r="BA619" s="197"/>
      <c r="BB619" s="197"/>
      <c r="BC619" s="267"/>
      <c r="BF619" s="267"/>
    </row>
    <row r="620" spans="1:58" ht="5.1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R620" s="193" t="str">
        <f>IF(AS620="","",MAX(AR$229:AR619)+1)</f>
        <v/>
      </c>
      <c r="AW620" s="197" t="str">
        <f>IFERROR(INDEX($AS$242:$AS$846,MATCH(ROW()-ROW($AW$226),$AR$242:$AR$846,0)),"")</f>
        <v/>
      </c>
      <c r="AX620" s="197" t="str">
        <f>IFERROR(INDEX($AT$242:$AT$846,MATCH(ROW()-ROW($AX$226),$AR$242:$AR$846,0)),"")</f>
        <v/>
      </c>
      <c r="AY620" s="197" t="str">
        <f>IFERROR(INDEX($AU$242:$AU$846,MATCH(ROW()-ROW($AY$226),$AR$242:$AR$846,0)),"")</f>
        <v/>
      </c>
      <c r="AZ620" s="197" t="str">
        <f>IFERROR(INDEX($AV$242:$AV$846,MATCH(ROW()-ROW($AZ$226),$AR$242:$AR$846,0)),"")</f>
        <v/>
      </c>
      <c r="BA620" s="197"/>
      <c r="BB620" s="197"/>
      <c r="BC620" s="267"/>
      <c r="BF620" s="267"/>
    </row>
    <row r="621" spans="1:58" ht="30" customHeight="1">
      <c r="A621" s="57"/>
      <c r="B621" s="413" t="s">
        <v>327</v>
      </c>
      <c r="C621" s="438"/>
      <c r="D621" s="438"/>
      <c r="E621" s="438"/>
      <c r="F621" s="438"/>
      <c r="G621" s="438"/>
      <c r="H621" s="438"/>
      <c r="I621" s="438"/>
      <c r="J621" s="438"/>
      <c r="K621" s="438"/>
      <c r="L621" s="438"/>
      <c r="M621" s="438"/>
      <c r="N621" s="438"/>
      <c r="O621" s="438"/>
      <c r="P621" s="438"/>
      <c r="Q621" s="502">
        <f>VLOOKUP($AG621,PriceList,3,FALSE)</f>
        <v>29.25</v>
      </c>
      <c r="R621" s="502"/>
      <c r="S621" s="502"/>
      <c r="T621" s="502">
        <f>VLOOKUP($AG621,PriceList,4,FALSE)</f>
        <v>38.024999999999999</v>
      </c>
      <c r="U621" s="502"/>
      <c r="V621" s="502"/>
      <c r="W621" s="472"/>
      <c r="X621" s="473"/>
      <c r="Y621" s="474"/>
      <c r="Z621" s="515">
        <f>Q621*W621</f>
        <v>0</v>
      </c>
      <c r="AA621" s="502"/>
      <c r="AB621" s="502"/>
      <c r="AC621" s="502">
        <f>T621*W621</f>
        <v>0</v>
      </c>
      <c r="AD621" s="502"/>
      <c r="AE621" s="502"/>
      <c r="AF621" s="21"/>
      <c r="AG621" s="61" t="s">
        <v>328</v>
      </c>
      <c r="AI621" s="66" t="b">
        <f>AND(W621&gt;0,AH621="Y")</f>
        <v>0</v>
      </c>
      <c r="AJ621" s="116" t="b">
        <f>OR(ISERROR(Q621),ISERROR(T621),ISERROR(Z621),ISERROR(AC621))</f>
        <v>0</v>
      </c>
      <c r="AQ621" s="196" t="s">
        <v>329</v>
      </c>
      <c r="AR621" s="193" t="str">
        <f>IF(AS621="","",MAX(AR$229:AR620)+1)</f>
        <v/>
      </c>
      <c r="AS621" s="209" t="str">
        <f>IF(W621&gt;0,AQ621,"")</f>
        <v/>
      </c>
      <c r="AT621" s="210" t="str">
        <f>IF(W621&gt;0,W621,"")</f>
        <v/>
      </c>
      <c r="AU621" s="211" t="str">
        <f>IF(W621&gt;0,Z621,"")</f>
        <v/>
      </c>
      <c r="AV621" s="211" t="str">
        <f>IF(W621&gt;0,AC621,"")</f>
        <v/>
      </c>
      <c r="AW621" s="197" t="str">
        <f>IFERROR(INDEX($AS$242:$AS$846,MATCH(ROW()-ROW($AW$226),$AR$242:$AR$846,0)),"")</f>
        <v/>
      </c>
      <c r="AX621" s="197" t="str">
        <f>IFERROR(INDEX($AT$242:$AT$846,MATCH(ROW()-ROW($AX$226),$AR$242:$AR$846,0)),"")</f>
        <v/>
      </c>
      <c r="AY621" s="197" t="str">
        <f>IFERROR(INDEX($AU$242:$AU$846,MATCH(ROW()-ROW($AY$226),$AR$242:$AR$846,0)),"")</f>
        <v/>
      </c>
      <c r="AZ621" s="197" t="str">
        <f>IFERROR(INDEX($AV$242:$AV$846,MATCH(ROW()-ROW($AZ$226),$AR$242:$AR$846,0)),"")</f>
        <v/>
      </c>
      <c r="BA621" s="197"/>
      <c r="BB621" s="197"/>
      <c r="BC621" s="267"/>
      <c r="BF621" s="267"/>
    </row>
    <row r="622" spans="1:58" ht="5.1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R622" s="193" t="str">
        <f>IF(AS622="","",MAX(AR$229:AR621)+1)</f>
        <v/>
      </c>
      <c r="AW622" s="197" t="str">
        <f>IFERROR(INDEX($AS$242:$AS$846,MATCH(ROW()-ROW($AW$226),$AR$242:$AR$846,0)),"")</f>
        <v/>
      </c>
      <c r="AX622" s="197" t="str">
        <f>IFERROR(INDEX($AT$242:$AT$846,MATCH(ROW()-ROW($AX$226),$AR$242:$AR$846,0)),"")</f>
        <v/>
      </c>
      <c r="AY622" s="197" t="str">
        <f>IFERROR(INDEX($AU$242:$AU$846,MATCH(ROW()-ROW($AY$226),$AR$242:$AR$846,0)),"")</f>
        <v/>
      </c>
      <c r="AZ622" s="197" t="str">
        <f>IFERROR(INDEX($AV$242:$AV$846,MATCH(ROW()-ROW($AZ$226),$AR$242:$AR$846,0)),"")</f>
        <v/>
      </c>
      <c r="BA622" s="197"/>
      <c r="BB622" s="197"/>
      <c r="BC622" s="267"/>
      <c r="BF622" s="267"/>
    </row>
    <row r="623" spans="1:58" ht="5.15" customHeight="1">
      <c r="A623" s="21"/>
      <c r="B623" s="21"/>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21"/>
      <c r="AF623" s="21"/>
      <c r="AR623" s="193" t="str">
        <f>IF(AS623="","",MAX(AR$229:AR622)+1)</f>
        <v/>
      </c>
      <c r="AW623" s="197" t="str">
        <f>IFERROR(INDEX($AS$242:$AS$846,MATCH(ROW()-ROW($AW$226),$AR$242:$AR$846,0)),"")</f>
        <v/>
      </c>
      <c r="AX623" s="197" t="str">
        <f>IFERROR(INDEX($AT$242:$AT$846,MATCH(ROW()-ROW($AX$226),$AR$242:$AR$846,0)),"")</f>
        <v/>
      </c>
      <c r="AY623" s="197" t="str">
        <f>IFERROR(INDEX($AU$242:$AU$846,MATCH(ROW()-ROW($AY$226),$AR$242:$AR$846,0)),"")</f>
        <v/>
      </c>
      <c r="AZ623" s="197" t="str">
        <f>IFERROR(INDEX($AV$242:$AV$846,MATCH(ROW()-ROW($AZ$226),$AR$242:$AR$846,0)),"")</f>
        <v/>
      </c>
      <c r="BA623" s="197"/>
      <c r="BB623" s="197"/>
      <c r="BC623" s="267"/>
      <c r="BF623" s="267"/>
    </row>
    <row r="624" spans="1:58" ht="5.1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R624" s="193" t="str">
        <f>IF(AS624="","",MAX(AR$229:AR623)+1)</f>
        <v/>
      </c>
      <c r="AW624" s="197" t="str">
        <f>IFERROR(INDEX($AS$242:$AS$846,MATCH(ROW()-ROW($AW$226),$AR$242:$AR$846,0)),"")</f>
        <v/>
      </c>
      <c r="AX624" s="197" t="str">
        <f>IFERROR(INDEX($AT$242:$AT$846,MATCH(ROW()-ROW($AX$226),$AR$242:$AR$846,0)),"")</f>
        <v/>
      </c>
      <c r="AY624" s="197" t="str">
        <f>IFERROR(INDEX($AU$242:$AU$846,MATCH(ROW()-ROW($AY$226),$AR$242:$AR$846,0)),"")</f>
        <v/>
      </c>
      <c r="AZ624" s="197" t="str">
        <f>IFERROR(INDEX($AV$242:$AV$846,MATCH(ROW()-ROW($AZ$226),$AR$242:$AR$846,0)),"")</f>
        <v/>
      </c>
      <c r="BA624" s="197"/>
      <c r="BB624" s="197"/>
      <c r="BC624" s="267"/>
      <c r="BF624" s="267"/>
    </row>
    <row r="625" spans="1:58" ht="50.15" customHeight="1">
      <c r="A625" s="57"/>
      <c r="B625" s="413" t="s">
        <v>330</v>
      </c>
      <c r="C625" s="438"/>
      <c r="D625" s="438"/>
      <c r="E625" s="438"/>
      <c r="F625" s="438"/>
      <c r="G625" s="438"/>
      <c r="H625" s="438"/>
      <c r="I625" s="438"/>
      <c r="J625" s="438"/>
      <c r="K625" s="438"/>
      <c r="L625" s="438"/>
      <c r="M625" s="438"/>
      <c r="N625" s="438"/>
      <c r="O625" s="438"/>
      <c r="P625" s="438"/>
      <c r="Q625" s="502">
        <f>VLOOKUP($AG625,PriceList,3,FALSE)</f>
        <v>25.87</v>
      </c>
      <c r="R625" s="502"/>
      <c r="S625" s="502"/>
      <c r="T625" s="502">
        <f>VLOOKUP($AG625,PriceList,4,FALSE)</f>
        <v>33.631</v>
      </c>
      <c r="U625" s="502"/>
      <c r="V625" s="502"/>
      <c r="W625" s="472"/>
      <c r="X625" s="473"/>
      <c r="Y625" s="474"/>
      <c r="Z625" s="515">
        <f>Q625*W625</f>
        <v>0</v>
      </c>
      <c r="AA625" s="502"/>
      <c r="AB625" s="502"/>
      <c r="AC625" s="502">
        <f>T625*W625</f>
        <v>0</v>
      </c>
      <c r="AD625" s="502"/>
      <c r="AE625" s="502"/>
      <c r="AF625" s="21"/>
      <c r="AG625" s="61" t="s">
        <v>331</v>
      </c>
      <c r="AI625" s="66" t="b">
        <f>AND(W625&gt;0,AH625="Y")</f>
        <v>0</v>
      </c>
      <c r="AJ625" s="116" t="b">
        <f>OR(ISERROR(Q625),ISERROR(T625),ISERROR(Z625),ISERROR(AC625))</f>
        <v>0</v>
      </c>
      <c r="AQ625" s="196" t="s">
        <v>332</v>
      </c>
      <c r="AR625" s="193" t="str">
        <f>IF(AS625="","",MAX(AR$229:AR624)+1)</f>
        <v/>
      </c>
      <c r="AS625" s="209" t="str">
        <f>IF(W625&gt;0,AQ625,"")</f>
        <v/>
      </c>
      <c r="AT625" s="210" t="str">
        <f>IF(W625&gt;0,W625,"")</f>
        <v/>
      </c>
      <c r="AU625" s="211" t="str">
        <f>IF(W625&gt;0,Z625,"")</f>
        <v/>
      </c>
      <c r="AV625" s="211" t="str">
        <f>IF(W625&gt;0,AC625,"")</f>
        <v/>
      </c>
      <c r="AW625" s="197" t="str">
        <f>IFERROR(INDEX($AS$242:$AS$846,MATCH(ROW()-ROW($AW$226),$AR$242:$AR$846,0)),"")</f>
        <v/>
      </c>
      <c r="AX625" s="197" t="str">
        <f>IFERROR(INDEX($AT$242:$AT$846,MATCH(ROW()-ROW($AX$226),$AR$242:$AR$846,0)),"")</f>
        <v/>
      </c>
      <c r="AY625" s="197" t="str">
        <f>IFERROR(INDEX($AU$242:$AU$846,MATCH(ROW()-ROW($AY$226),$AR$242:$AR$846,0)),"")</f>
        <v/>
      </c>
      <c r="AZ625" s="197" t="str">
        <f>IFERROR(INDEX($AV$242:$AV$846,MATCH(ROW()-ROW($AZ$226),$AR$242:$AR$846,0)),"")</f>
        <v/>
      </c>
      <c r="BA625" s="197"/>
      <c r="BB625" s="197"/>
      <c r="BC625" s="267"/>
      <c r="BF625" s="267"/>
    </row>
    <row r="626" spans="1:58" ht="5.1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R626" s="193" t="str">
        <f>IF(AS626="","",MAX(AR$229:AR625)+1)</f>
        <v/>
      </c>
      <c r="AW626" s="197" t="str">
        <f>IFERROR(INDEX($AS$242:$AS$846,MATCH(ROW()-ROW($AW$226),$AR$242:$AR$846,0)),"")</f>
        <v/>
      </c>
      <c r="AX626" s="197" t="str">
        <f>IFERROR(INDEX($AT$242:$AT$846,MATCH(ROW()-ROW($AX$226),$AR$242:$AR$846,0)),"")</f>
        <v/>
      </c>
      <c r="AY626" s="197" t="str">
        <f>IFERROR(INDEX($AU$242:$AU$846,MATCH(ROW()-ROW($AY$226),$AR$242:$AR$846,0)),"")</f>
        <v/>
      </c>
      <c r="AZ626" s="197" t="str">
        <f>IFERROR(INDEX($AV$242:$AV$846,MATCH(ROW()-ROW($AZ$226),$AR$242:$AR$846,0)),"")</f>
        <v/>
      </c>
      <c r="BA626" s="197"/>
      <c r="BB626" s="197"/>
      <c r="BC626" s="267"/>
      <c r="BF626" s="267"/>
    </row>
    <row r="627" spans="1:58" ht="5.15" customHeight="1">
      <c r="A627" s="21"/>
      <c r="B627" s="21"/>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21"/>
      <c r="AF627" s="21"/>
      <c r="AR627" s="193" t="str">
        <f>IF(AS627="","",MAX(AR$229:AR626)+1)</f>
        <v/>
      </c>
      <c r="AW627" s="197" t="str">
        <f>IFERROR(INDEX($AS$242:$AS$846,MATCH(ROW()-ROW($AW$226),$AR$242:$AR$846,0)),"")</f>
        <v/>
      </c>
      <c r="AX627" s="197" t="str">
        <f>IFERROR(INDEX($AT$242:$AT$846,MATCH(ROW()-ROW($AX$226),$AR$242:$AR$846,0)),"")</f>
        <v/>
      </c>
      <c r="AY627" s="197" t="str">
        <f>IFERROR(INDEX($AU$242:$AU$846,MATCH(ROW()-ROW($AY$226),$AR$242:$AR$846,0)),"")</f>
        <v/>
      </c>
      <c r="AZ627" s="197" t="str">
        <f>IFERROR(INDEX($AV$242:$AV$846,MATCH(ROW()-ROW($AZ$226),$AR$242:$AR$846,0)),"")</f>
        <v/>
      </c>
      <c r="BA627" s="197"/>
      <c r="BB627" s="197"/>
      <c r="BC627" s="267"/>
      <c r="BF627" s="267"/>
    </row>
    <row r="628" spans="1:58" ht="5.1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R628" s="193" t="str">
        <f>IF(AS628="","",MAX(AR$229:AR627)+1)</f>
        <v/>
      </c>
      <c r="AW628" s="197" t="str">
        <f>IFERROR(INDEX($AS$242:$AS$846,MATCH(ROW()-ROW($AW$226),$AR$242:$AR$846,0)),"")</f>
        <v/>
      </c>
      <c r="AX628" s="197" t="str">
        <f>IFERROR(INDEX($AT$242:$AT$846,MATCH(ROW()-ROW($AX$226),$AR$242:$AR$846,0)),"")</f>
        <v/>
      </c>
      <c r="AY628" s="197" t="str">
        <f>IFERROR(INDEX($AU$242:$AU$846,MATCH(ROW()-ROW($AY$226),$AR$242:$AR$846,0)),"")</f>
        <v/>
      </c>
      <c r="AZ628" s="197" t="str">
        <f>IFERROR(INDEX($AV$242:$AV$846,MATCH(ROW()-ROW($AZ$226),$AR$242:$AR$846,0)),"")</f>
        <v/>
      </c>
      <c r="BA628" s="197"/>
      <c r="BB628" s="197"/>
      <c r="BC628" s="267"/>
      <c r="BF628" s="267"/>
    </row>
    <row r="629" spans="1:58" ht="30" customHeight="1">
      <c r="A629" s="57"/>
      <c r="B629" s="413" t="s">
        <v>333</v>
      </c>
      <c r="C629" s="438"/>
      <c r="D629" s="438"/>
      <c r="E629" s="438"/>
      <c r="F629" s="438"/>
      <c r="G629" s="438"/>
      <c r="H629" s="438"/>
      <c r="I629" s="438"/>
      <c r="J629" s="438"/>
      <c r="K629" s="438"/>
      <c r="L629" s="438"/>
      <c r="M629" s="438"/>
      <c r="N629" s="438"/>
      <c r="O629" s="438"/>
      <c r="P629" s="438"/>
      <c r="Q629" s="502">
        <f>VLOOKUP($AG629,PriceList,3,FALSE)</f>
        <v>17.03</v>
      </c>
      <c r="R629" s="502"/>
      <c r="S629" s="502"/>
      <c r="T629" s="502">
        <f>VLOOKUP($AG629,PriceList,4,FALSE)</f>
        <v>22.138999999999999</v>
      </c>
      <c r="U629" s="502"/>
      <c r="V629" s="502"/>
      <c r="W629" s="472"/>
      <c r="X629" s="473"/>
      <c r="Y629" s="474"/>
      <c r="Z629" s="515">
        <f>Q629*W629</f>
        <v>0</v>
      </c>
      <c r="AA629" s="502"/>
      <c r="AB629" s="502"/>
      <c r="AC629" s="502">
        <f>T629*W629</f>
        <v>0</v>
      </c>
      <c r="AD629" s="502"/>
      <c r="AE629" s="502"/>
      <c r="AF629" s="21"/>
      <c r="AG629" s="61" t="s">
        <v>334</v>
      </c>
      <c r="AI629" s="66" t="b">
        <f>AND(W629&gt;0,AH629="Y")</f>
        <v>0</v>
      </c>
      <c r="AJ629" s="116" t="b">
        <f>OR(ISERROR(Q629),ISERROR(T629),ISERROR(Z629),ISERROR(AC629))</f>
        <v>0</v>
      </c>
      <c r="AQ629" s="196" t="s">
        <v>335</v>
      </c>
      <c r="AR629" s="193" t="str">
        <f>IF(AS629="","",MAX(AR$229:AR628)+1)</f>
        <v/>
      </c>
      <c r="AS629" s="209" t="str">
        <f>IF(W629&gt;0,AQ629,"")</f>
        <v/>
      </c>
      <c r="AT629" s="210" t="str">
        <f>IF(W629&gt;0,W629,"")</f>
        <v/>
      </c>
      <c r="AU629" s="211" t="str">
        <f>IF(W629&gt;0,Z629,"")</f>
        <v/>
      </c>
      <c r="AV629" s="211" t="str">
        <f>IF(W629&gt;0,AC629,"")</f>
        <v/>
      </c>
      <c r="AW629" s="197" t="str">
        <f>IFERROR(INDEX($AS$242:$AS$846,MATCH(ROW()-ROW($AW$226),$AR$242:$AR$846,0)),"")</f>
        <v/>
      </c>
      <c r="AX629" s="197" t="str">
        <f>IFERROR(INDEX($AT$242:$AT$846,MATCH(ROW()-ROW($AX$226),$AR$242:$AR$846,0)),"")</f>
        <v/>
      </c>
      <c r="AY629" s="197" t="str">
        <f>IFERROR(INDEX($AU$242:$AU$846,MATCH(ROW()-ROW($AY$226),$AR$242:$AR$846,0)),"")</f>
        <v/>
      </c>
      <c r="AZ629" s="197" t="str">
        <f>IFERROR(INDEX($AV$242:$AV$846,MATCH(ROW()-ROW($AZ$226),$AR$242:$AR$846,0)),"")</f>
        <v/>
      </c>
      <c r="BA629" s="197"/>
      <c r="BB629" s="197"/>
      <c r="BC629" s="267"/>
      <c r="BF629" s="267"/>
    </row>
    <row r="630" spans="1:58" ht="5.1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R630" s="193" t="str">
        <f>IF(AS630="","",MAX(AR$229:AR629)+1)</f>
        <v/>
      </c>
      <c r="AW630" s="197" t="str">
        <f>IFERROR(INDEX($AS$242:$AS$846,MATCH(ROW()-ROW($AW$226),$AR$242:$AR$846,0)),"")</f>
        <v/>
      </c>
      <c r="AX630" s="197" t="str">
        <f>IFERROR(INDEX($AT$242:$AT$846,MATCH(ROW()-ROW($AX$226),$AR$242:$AR$846,0)),"")</f>
        <v/>
      </c>
      <c r="AY630" s="197" t="str">
        <f>IFERROR(INDEX($AU$242:$AU$846,MATCH(ROW()-ROW($AY$226),$AR$242:$AR$846,0)),"")</f>
        <v/>
      </c>
      <c r="AZ630" s="197" t="str">
        <f>IFERROR(INDEX($AV$242:$AV$846,MATCH(ROW()-ROW($AZ$226),$AR$242:$AR$846,0)),"")</f>
        <v/>
      </c>
      <c r="BA630" s="197"/>
      <c r="BB630" s="197"/>
      <c r="BC630" s="267"/>
      <c r="BF630" s="267"/>
    </row>
    <row r="631" spans="1:58" ht="5.15" customHeight="1">
      <c r="A631" s="21"/>
      <c r="B631" s="2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21"/>
      <c r="AF631" s="21"/>
      <c r="AR631" s="193" t="str">
        <f>IF(AS631="","",MAX(AR$229:AR630)+1)</f>
        <v/>
      </c>
      <c r="AW631" s="197" t="str">
        <f>IFERROR(INDEX($AS$242:$AS$846,MATCH(ROW()-ROW($AW$226),$AR$242:$AR$846,0)),"")</f>
        <v/>
      </c>
      <c r="AX631" s="197" t="str">
        <f>IFERROR(INDEX($AT$242:$AT$846,MATCH(ROW()-ROW($AX$226),$AR$242:$AR$846,0)),"")</f>
        <v/>
      </c>
      <c r="AY631" s="197" t="str">
        <f>IFERROR(INDEX($AU$242:$AU$846,MATCH(ROW()-ROW($AY$226),$AR$242:$AR$846,0)),"")</f>
        <v/>
      </c>
      <c r="AZ631" s="197" t="str">
        <f>IFERROR(INDEX($AV$242:$AV$846,MATCH(ROW()-ROW($AZ$226),$AR$242:$AR$846,0)),"")</f>
        <v/>
      </c>
      <c r="BA631" s="197"/>
      <c r="BB631" s="197"/>
      <c r="BC631" s="267"/>
      <c r="BF631" s="267"/>
    </row>
    <row r="632" spans="1:58" ht="5.1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R632" s="193" t="str">
        <f>IF(AS632="","",MAX(AR$229:AR631)+1)</f>
        <v/>
      </c>
      <c r="AW632" s="197" t="str">
        <f>IFERROR(INDEX($AS$242:$AS$846,MATCH(ROW()-ROW($AW$226),$AR$242:$AR$846,0)),"")</f>
        <v/>
      </c>
      <c r="AX632" s="197" t="str">
        <f>IFERROR(INDEX($AT$242:$AT$846,MATCH(ROW()-ROW($AX$226),$AR$242:$AR$846,0)),"")</f>
        <v/>
      </c>
      <c r="AY632" s="197" t="str">
        <f>IFERROR(INDEX($AU$242:$AU$846,MATCH(ROW()-ROW($AY$226),$AR$242:$AR$846,0)),"")</f>
        <v/>
      </c>
      <c r="AZ632" s="197" t="str">
        <f>IFERROR(INDEX($AV$242:$AV$846,MATCH(ROW()-ROW($AZ$226),$AR$242:$AR$846,0)),"")</f>
        <v/>
      </c>
      <c r="BA632" s="197"/>
      <c r="BB632" s="197"/>
      <c r="BC632" s="267"/>
      <c r="BF632" s="267"/>
    </row>
    <row r="633" spans="1:58" ht="32.15" customHeight="1">
      <c r="A633" s="57"/>
      <c r="B633" s="413" t="s">
        <v>336</v>
      </c>
      <c r="C633" s="438"/>
      <c r="D633" s="438"/>
      <c r="E633" s="438"/>
      <c r="F633" s="438"/>
      <c r="G633" s="438"/>
      <c r="H633" s="438"/>
      <c r="I633" s="438"/>
      <c r="J633" s="438"/>
      <c r="K633" s="438"/>
      <c r="L633" s="438"/>
      <c r="M633" s="438"/>
      <c r="N633" s="438"/>
      <c r="O633" s="438"/>
      <c r="P633" s="438"/>
      <c r="Q633" s="502">
        <f>VLOOKUP($AG633,PriceList,3,FALSE)</f>
        <v>20.92</v>
      </c>
      <c r="R633" s="502"/>
      <c r="S633" s="502"/>
      <c r="T633" s="502">
        <f>VLOOKUP($AG633,PriceList,4,FALSE)</f>
        <v>27.196000000000002</v>
      </c>
      <c r="U633" s="502"/>
      <c r="V633" s="502"/>
      <c r="W633" s="472"/>
      <c r="X633" s="473"/>
      <c r="Y633" s="474"/>
      <c r="Z633" s="515">
        <f>Q633*W633</f>
        <v>0</v>
      </c>
      <c r="AA633" s="502"/>
      <c r="AB633" s="502"/>
      <c r="AC633" s="502">
        <f>T633*W633</f>
        <v>0</v>
      </c>
      <c r="AD633" s="502"/>
      <c r="AE633" s="502"/>
      <c r="AF633" s="21"/>
      <c r="AG633" s="61" t="s">
        <v>337</v>
      </c>
      <c r="AI633" s="66" t="b">
        <f>AND(W633&gt;0,AH633="Y")</f>
        <v>0</v>
      </c>
      <c r="AJ633" s="116" t="b">
        <f>OR(ISERROR(Q633),ISERROR(T633),ISERROR(Z633),ISERROR(AC633))</f>
        <v>0</v>
      </c>
      <c r="AQ633" s="196" t="s">
        <v>338</v>
      </c>
      <c r="AR633" s="193" t="str">
        <f>IF(AS633="","",MAX(AR$229:AR632)+1)</f>
        <v/>
      </c>
      <c r="AS633" s="209" t="str">
        <f>IF(W633&gt;0,AQ633,"")</f>
        <v/>
      </c>
      <c r="AT633" s="210" t="str">
        <f>IF(W633&gt;0,W633,"")</f>
        <v/>
      </c>
      <c r="AU633" s="211" t="str">
        <f>IF(W633&gt;0,Z633,"")</f>
        <v/>
      </c>
      <c r="AV633" s="211" t="str">
        <f>IF(W633&gt;0,AC633,"")</f>
        <v/>
      </c>
      <c r="AW633" s="197" t="str">
        <f>IFERROR(INDEX($AS$242:$AS$846,MATCH(ROW()-ROW($AW$226),$AR$242:$AR$846,0)),"")</f>
        <v/>
      </c>
      <c r="AX633" s="197" t="str">
        <f>IFERROR(INDEX($AT$242:$AT$846,MATCH(ROW()-ROW($AX$226),$AR$242:$AR$846,0)),"")</f>
        <v/>
      </c>
      <c r="AY633" s="197" t="str">
        <f>IFERROR(INDEX($AU$242:$AU$846,MATCH(ROW()-ROW($AY$226),$AR$242:$AR$846,0)),"")</f>
        <v/>
      </c>
      <c r="AZ633" s="197" t="str">
        <f>IFERROR(INDEX($AV$242:$AV$846,MATCH(ROW()-ROW($AZ$226),$AR$242:$AR$846,0)),"")</f>
        <v/>
      </c>
      <c r="BA633" s="197"/>
      <c r="BB633" s="197"/>
      <c r="BC633" s="267"/>
      <c r="BF633" s="267"/>
    </row>
    <row r="634" spans="1:58" ht="5.1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R634" s="193" t="str">
        <f>IF(AS634="","",MAX(AR$229:AR633)+1)</f>
        <v/>
      </c>
      <c r="AW634" s="197" t="str">
        <f>IFERROR(INDEX($AS$242:$AS$846,MATCH(ROW()-ROW($AW$226),$AR$242:$AR$846,0)),"")</f>
        <v/>
      </c>
      <c r="AX634" s="197" t="str">
        <f>IFERROR(INDEX($AT$242:$AT$846,MATCH(ROW()-ROW($AX$226),$AR$242:$AR$846,0)),"")</f>
        <v/>
      </c>
      <c r="AY634" s="197" t="str">
        <f>IFERROR(INDEX($AU$242:$AU$846,MATCH(ROW()-ROW($AY$226),$AR$242:$AR$846,0)),"")</f>
        <v/>
      </c>
      <c r="AZ634" s="197" t="str">
        <f>IFERROR(INDEX($AV$242:$AV$846,MATCH(ROW()-ROW($AZ$226),$AR$242:$AR$846,0)),"")</f>
        <v/>
      </c>
      <c r="BA634" s="197"/>
      <c r="BB634" s="197"/>
      <c r="BC634" s="267"/>
      <c r="BF634" s="267"/>
    </row>
    <row r="635" spans="1:58" ht="5.15" customHeight="1">
      <c r="A635" s="21"/>
      <c r="B635" s="21"/>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21"/>
      <c r="AF635" s="21"/>
      <c r="AR635" s="193" t="str">
        <f>IF(AS635="","",MAX(AR$229:AR634)+1)</f>
        <v/>
      </c>
      <c r="AW635" s="197" t="str">
        <f>IFERROR(INDEX($AS$242:$AS$846,MATCH(ROW()-ROW($AW$226),$AR$242:$AR$846,0)),"")</f>
        <v/>
      </c>
      <c r="AX635" s="197" t="str">
        <f>IFERROR(INDEX($AT$242:$AT$846,MATCH(ROW()-ROW($AX$226),$AR$242:$AR$846,0)),"")</f>
        <v/>
      </c>
      <c r="AY635" s="197" t="str">
        <f>IFERROR(INDEX($AU$242:$AU$846,MATCH(ROW()-ROW($AY$226),$AR$242:$AR$846,0)),"")</f>
        <v/>
      </c>
      <c r="AZ635" s="197" t="str">
        <f>IFERROR(INDEX($AV$242:$AV$846,MATCH(ROW()-ROW($AZ$226),$AR$242:$AR$846,0)),"")</f>
        <v/>
      </c>
      <c r="BA635" s="197"/>
      <c r="BB635" s="197"/>
      <c r="BC635" s="267"/>
      <c r="BF635" s="267"/>
    </row>
    <row r="636" spans="1:58" ht="5.1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R636" s="193" t="str">
        <f>IF(AS636="","",MAX(AR$229:AR635)+1)</f>
        <v/>
      </c>
      <c r="AW636" s="197" t="str">
        <f>IFERROR(INDEX($AS$242:$AS$846,MATCH(ROW()-ROW($AW$226),$AR$242:$AR$846,0)),"")</f>
        <v/>
      </c>
      <c r="AX636" s="197" t="str">
        <f>IFERROR(INDEX($AT$242:$AT$846,MATCH(ROW()-ROW($AX$226),$AR$242:$AR$846,0)),"")</f>
        <v/>
      </c>
      <c r="AY636" s="197" t="str">
        <f>IFERROR(INDEX($AU$242:$AU$846,MATCH(ROW()-ROW($AY$226),$AR$242:$AR$846,0)),"")</f>
        <v/>
      </c>
      <c r="AZ636" s="197" t="str">
        <f>IFERROR(INDEX($AV$242:$AV$846,MATCH(ROW()-ROW($AZ$226),$AR$242:$AR$846,0)),"")</f>
        <v/>
      </c>
      <c r="BA636" s="197"/>
      <c r="BB636" s="197"/>
      <c r="BC636" s="267"/>
      <c r="BF636" s="267"/>
    </row>
    <row r="637" spans="1:58" ht="32.15" customHeight="1">
      <c r="A637" s="57"/>
      <c r="B637" s="413" t="s">
        <v>339</v>
      </c>
      <c r="C637" s="438"/>
      <c r="D637" s="438"/>
      <c r="E637" s="438"/>
      <c r="F637" s="438"/>
      <c r="G637" s="438"/>
      <c r="H637" s="438"/>
      <c r="I637" s="438"/>
      <c r="J637" s="438"/>
      <c r="K637" s="438"/>
      <c r="L637" s="438"/>
      <c r="M637" s="438"/>
      <c r="N637" s="438"/>
      <c r="O637" s="438"/>
      <c r="P637" s="438"/>
      <c r="Q637" s="502">
        <f>VLOOKUP($AG637,PriceList,3,FALSE)</f>
        <v>31.02</v>
      </c>
      <c r="R637" s="502"/>
      <c r="S637" s="502"/>
      <c r="T637" s="502">
        <f>VLOOKUP($AG637,PriceList,4,FALSE)</f>
        <v>40.326000000000001</v>
      </c>
      <c r="U637" s="502"/>
      <c r="V637" s="502"/>
      <c r="W637" s="472"/>
      <c r="X637" s="473"/>
      <c r="Y637" s="474"/>
      <c r="Z637" s="515">
        <f>Q637*W637</f>
        <v>0</v>
      </c>
      <c r="AA637" s="502"/>
      <c r="AB637" s="502"/>
      <c r="AC637" s="502">
        <f>T637*W637</f>
        <v>0</v>
      </c>
      <c r="AD637" s="502"/>
      <c r="AE637" s="502"/>
      <c r="AF637" s="21"/>
      <c r="AG637" s="61" t="s">
        <v>340</v>
      </c>
      <c r="AI637" s="66" t="b">
        <f>AND(W637&gt;0,AH637="Y")</f>
        <v>0</v>
      </c>
      <c r="AJ637" s="116" t="b">
        <f>OR(ISERROR(Q637),ISERROR(T637),ISERROR(Z637),ISERROR(AC637))</f>
        <v>0</v>
      </c>
      <c r="AQ637" s="196" t="s">
        <v>341</v>
      </c>
      <c r="AR637" s="193" t="str">
        <f>IF(AS637="","",MAX(AR$229:AR636)+1)</f>
        <v/>
      </c>
      <c r="AS637" s="209" t="str">
        <f>IF(W637&gt;0,AQ637,"")</f>
        <v/>
      </c>
      <c r="AT637" s="210" t="str">
        <f>IF(W637&gt;0,W637,"")</f>
        <v/>
      </c>
      <c r="AU637" s="211" t="str">
        <f>IF(W637&gt;0,Z637,"")</f>
        <v/>
      </c>
      <c r="AV637" s="211" t="str">
        <f>IF(W637&gt;0,AC637,"")</f>
        <v/>
      </c>
      <c r="AW637" s="197" t="str">
        <f>IFERROR(INDEX($AS$242:$AS$846,MATCH(ROW()-ROW($AW$226),$AR$242:$AR$846,0)),"")</f>
        <v/>
      </c>
      <c r="AX637" s="197" t="str">
        <f>IFERROR(INDEX($AT$242:$AT$846,MATCH(ROW()-ROW($AX$226),$AR$242:$AR$846,0)),"")</f>
        <v/>
      </c>
      <c r="AY637" s="197" t="str">
        <f>IFERROR(INDEX($AU$242:$AU$846,MATCH(ROW()-ROW($AY$226),$AR$242:$AR$846,0)),"")</f>
        <v/>
      </c>
      <c r="AZ637" s="197" t="str">
        <f>IFERROR(INDEX($AV$242:$AV$846,MATCH(ROW()-ROW($AZ$226),$AR$242:$AR$846,0)),"")</f>
        <v/>
      </c>
      <c r="BA637" s="197"/>
      <c r="BB637" s="197"/>
      <c r="BC637" s="267"/>
      <c r="BF637" s="267"/>
    </row>
    <row r="638" spans="1:58" ht="5.1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R638" s="193" t="str">
        <f>IF(AS638="","",MAX(AR$229:AR637)+1)</f>
        <v/>
      </c>
      <c r="AW638" s="197" t="str">
        <f>IFERROR(INDEX($AS$242:$AS$846,MATCH(ROW()-ROW($AW$226),$AR$242:$AR$846,0)),"")</f>
        <v/>
      </c>
      <c r="AX638" s="197" t="str">
        <f>IFERROR(INDEX($AT$242:$AT$846,MATCH(ROW()-ROW($AX$226),$AR$242:$AR$846,0)),"")</f>
        <v/>
      </c>
      <c r="AY638" s="197" t="str">
        <f>IFERROR(INDEX($AU$242:$AU$846,MATCH(ROW()-ROW($AY$226),$AR$242:$AR$846,0)),"")</f>
        <v/>
      </c>
      <c r="AZ638" s="197" t="str">
        <f>IFERROR(INDEX($AV$242:$AV$846,MATCH(ROW()-ROW($AZ$226),$AR$242:$AR$846,0)),"")</f>
        <v/>
      </c>
      <c r="BA638" s="197"/>
      <c r="BB638" s="197"/>
      <c r="BC638" s="267"/>
      <c r="BF638" s="267"/>
    </row>
    <row r="639" spans="1:58" ht="5.15" customHeight="1">
      <c r="A639" s="21"/>
      <c r="B639" s="21"/>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21"/>
      <c r="AF639" s="21"/>
      <c r="AR639" s="193" t="str">
        <f>IF(AS639="","",MAX(AR$229:AR638)+1)</f>
        <v/>
      </c>
      <c r="AW639" s="197" t="str">
        <f>IFERROR(INDEX($AS$242:$AS$846,MATCH(ROW()-ROW($AW$226),$AR$242:$AR$846,0)),"")</f>
        <v/>
      </c>
      <c r="AX639" s="197" t="str">
        <f>IFERROR(INDEX($AT$242:$AT$846,MATCH(ROW()-ROW($AX$226),$AR$242:$AR$846,0)),"")</f>
        <v/>
      </c>
      <c r="AY639" s="197" t="str">
        <f>IFERROR(INDEX($AU$242:$AU$846,MATCH(ROW()-ROW($AY$226),$AR$242:$AR$846,0)),"")</f>
        <v/>
      </c>
      <c r="AZ639" s="197" t="str">
        <f>IFERROR(INDEX($AV$242:$AV$846,MATCH(ROW()-ROW($AZ$226),$AR$242:$AR$846,0)),"")</f>
        <v/>
      </c>
      <c r="BA639" s="197"/>
      <c r="BB639" s="197"/>
      <c r="BC639" s="267"/>
      <c r="BF639" s="267"/>
    </row>
    <row r="640" spans="1:58" ht="5.1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R640" s="193" t="str">
        <f>IF(AS640="","",MAX(AR$229:AR639)+1)</f>
        <v/>
      </c>
      <c r="AW640" s="197" t="str">
        <f>IFERROR(INDEX($AS$242:$AS$846,MATCH(ROW()-ROW($AW$226),$AR$242:$AR$846,0)),"")</f>
        <v/>
      </c>
      <c r="AX640" s="197" t="str">
        <f>IFERROR(INDEX($AT$242:$AT$846,MATCH(ROW()-ROW($AX$226),$AR$242:$AR$846,0)),"")</f>
        <v/>
      </c>
      <c r="AY640" s="197" t="str">
        <f>IFERROR(INDEX($AU$242:$AU$846,MATCH(ROW()-ROW($AY$226),$AR$242:$AR$846,0)),"")</f>
        <v/>
      </c>
      <c r="AZ640" s="197" t="str">
        <f>IFERROR(INDEX($AV$242:$AV$846,MATCH(ROW()-ROW($AZ$226),$AR$242:$AR$846,0)),"")</f>
        <v/>
      </c>
      <c r="BA640" s="197"/>
      <c r="BB640" s="197"/>
      <c r="BC640" s="267"/>
      <c r="BF640" s="267"/>
    </row>
    <row r="641" spans="1:58" ht="32.15" customHeight="1">
      <c r="A641" s="57"/>
      <c r="B641" s="413" t="s">
        <v>342</v>
      </c>
      <c r="C641" s="438"/>
      <c r="D641" s="438"/>
      <c r="E641" s="438"/>
      <c r="F641" s="438"/>
      <c r="G641" s="438"/>
      <c r="H641" s="438"/>
      <c r="I641" s="438"/>
      <c r="J641" s="438"/>
      <c r="K641" s="438"/>
      <c r="L641" s="438"/>
      <c r="M641" s="438"/>
      <c r="N641" s="438"/>
      <c r="O641" s="438"/>
      <c r="P641" s="438"/>
      <c r="Q641" s="502">
        <f>VLOOKUP($AG641,PriceList,3,FALSE)</f>
        <v>108.28</v>
      </c>
      <c r="R641" s="502"/>
      <c r="S641" s="502"/>
      <c r="T641" s="502">
        <f>VLOOKUP($AG641,PriceList,4,FALSE)</f>
        <v>140.76400000000001</v>
      </c>
      <c r="U641" s="502"/>
      <c r="V641" s="502"/>
      <c r="W641" s="472"/>
      <c r="X641" s="473"/>
      <c r="Y641" s="474"/>
      <c r="Z641" s="515">
        <f>Q641*W641</f>
        <v>0</v>
      </c>
      <c r="AA641" s="502"/>
      <c r="AB641" s="502"/>
      <c r="AC641" s="502">
        <f>T641*W641</f>
        <v>0</v>
      </c>
      <c r="AD641" s="502"/>
      <c r="AE641" s="502"/>
      <c r="AF641" s="21"/>
      <c r="AG641" s="61" t="s">
        <v>343</v>
      </c>
      <c r="AI641" s="66" t="b">
        <f>AND(W641&gt;0,AH641="Y")</f>
        <v>0</v>
      </c>
      <c r="AJ641" s="116" t="b">
        <f>OR(ISERROR(Q641),ISERROR(T641),ISERROR(Z641),ISERROR(AC641))</f>
        <v>0</v>
      </c>
      <c r="AQ641" s="196" t="s">
        <v>344</v>
      </c>
      <c r="AR641" s="193" t="str">
        <f>IF(AS641="","",MAX(AR$229:AR640)+1)</f>
        <v/>
      </c>
      <c r="AS641" s="209" t="str">
        <f>IF(W641&gt;0,AQ641,"")</f>
        <v/>
      </c>
      <c r="AT641" s="210" t="str">
        <f>IF(W641&gt;0,W641,"")</f>
        <v/>
      </c>
      <c r="AU641" s="211" t="str">
        <f>IF(W641&gt;0,Z641,"")</f>
        <v/>
      </c>
      <c r="AV641" s="211" t="str">
        <f>IF(W641&gt;0,AC641,"")</f>
        <v/>
      </c>
      <c r="AW641" s="197" t="str">
        <f>IFERROR(INDEX($AS$242:$AS$846,MATCH(ROW()-ROW($AW$226),$AR$242:$AR$846,0)),"")</f>
        <v/>
      </c>
      <c r="AX641" s="197" t="str">
        <f>IFERROR(INDEX($AT$242:$AT$846,MATCH(ROW()-ROW($AX$226),$AR$242:$AR$846,0)),"")</f>
        <v/>
      </c>
      <c r="AY641" s="197" t="str">
        <f>IFERROR(INDEX($AU$242:$AU$846,MATCH(ROW()-ROW($AY$226),$AR$242:$AR$846,0)),"")</f>
        <v/>
      </c>
      <c r="AZ641" s="197" t="str">
        <f>IFERROR(INDEX($AV$242:$AV$846,MATCH(ROW()-ROW($AZ$226),$AR$242:$AR$846,0)),"")</f>
        <v/>
      </c>
      <c r="BA641" s="197"/>
      <c r="BB641" s="197"/>
      <c r="BC641" s="267"/>
      <c r="BF641" s="267"/>
    </row>
    <row r="642" spans="1:58" ht="5.1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R642" s="193" t="str">
        <f>IF(AS642="","",MAX(AR$229:AR641)+1)</f>
        <v/>
      </c>
      <c r="AW642" s="197" t="str">
        <f>IFERROR(INDEX($AS$242:$AS$846,MATCH(ROW()-ROW($AW$226),$AR$242:$AR$846,0)),"")</f>
        <v/>
      </c>
      <c r="AX642" s="197" t="str">
        <f>IFERROR(INDEX($AT$242:$AT$846,MATCH(ROW()-ROW($AX$226),$AR$242:$AR$846,0)),"")</f>
        <v/>
      </c>
      <c r="AY642" s="197" t="str">
        <f>IFERROR(INDEX($AU$242:$AU$846,MATCH(ROW()-ROW($AY$226),$AR$242:$AR$846,0)),"")</f>
        <v/>
      </c>
      <c r="AZ642" s="197" t="str">
        <f>IFERROR(INDEX($AV$242:$AV$846,MATCH(ROW()-ROW($AZ$226),$AR$242:$AR$846,0)),"")</f>
        <v/>
      </c>
      <c r="BA642" s="197"/>
      <c r="BB642" s="197"/>
      <c r="BC642" s="267"/>
      <c r="BF642" s="267"/>
    </row>
    <row r="643" spans="1:58" ht="5.15" customHeight="1">
      <c r="A643" s="21"/>
      <c r="B643" s="21"/>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21"/>
      <c r="AF643" s="21"/>
      <c r="AR643" s="193" t="str">
        <f>IF(AS643="","",MAX(AR$229:AR642)+1)</f>
        <v/>
      </c>
      <c r="AW643" s="197" t="str">
        <f>IFERROR(INDEX($AS$242:$AS$846,MATCH(ROW()-ROW($AW$226),$AR$242:$AR$846,0)),"")</f>
        <v/>
      </c>
      <c r="AX643" s="197" t="str">
        <f>IFERROR(INDEX($AT$242:$AT$846,MATCH(ROW()-ROW($AX$226),$AR$242:$AR$846,0)),"")</f>
        <v/>
      </c>
      <c r="AY643" s="197" t="str">
        <f>IFERROR(INDEX($AU$242:$AU$846,MATCH(ROW()-ROW($AY$226),$AR$242:$AR$846,0)),"")</f>
        <v/>
      </c>
      <c r="AZ643" s="197" t="str">
        <f>IFERROR(INDEX($AV$242:$AV$846,MATCH(ROW()-ROW($AZ$226),$AR$242:$AR$846,0)),"")</f>
        <v/>
      </c>
      <c r="BA643" s="197"/>
      <c r="BB643" s="197"/>
      <c r="BC643" s="267"/>
      <c r="BF643" s="267"/>
    </row>
    <row r="644" spans="1:58" ht="10" customHeight="1">
      <c r="A644" s="57"/>
      <c r="B644" s="9"/>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c r="AF644" s="21"/>
      <c r="AR644" s="193" t="str">
        <f>IF(AS644="","",MAX(AR$229:AR643)+1)</f>
        <v/>
      </c>
      <c r="AW644" s="197" t="str">
        <f>IFERROR(INDEX($AS$242:$AS$846,MATCH(ROW()-ROW($AW$226),$AR$242:$AR$846,0)),"")</f>
        <v/>
      </c>
      <c r="AX644" s="197" t="str">
        <f>IFERROR(INDEX($AT$242:$AT$846,MATCH(ROW()-ROW($AX$226),$AR$242:$AR$846,0)),"")</f>
        <v/>
      </c>
      <c r="AY644" s="197" t="str">
        <f>IFERROR(INDEX($AU$242:$AU$846,MATCH(ROW()-ROW($AY$226),$AR$242:$AR$846,0)),"")</f>
        <v/>
      </c>
      <c r="AZ644" s="197" t="str">
        <f>IFERROR(INDEX($AV$242:$AV$846,MATCH(ROW()-ROW($AZ$226),$AR$242:$AR$846,0)),"")</f>
        <v/>
      </c>
      <c r="BA644" s="197"/>
      <c r="BB644" s="197"/>
      <c r="BC644" s="267"/>
      <c r="BF644" s="267"/>
    </row>
    <row r="645" spans="1:58" ht="20.149999999999999" customHeight="1">
      <c r="A645" s="350">
        <f>A592+1</f>
        <v>10</v>
      </c>
      <c r="B645" s="350"/>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c r="AB645" s="71"/>
      <c r="AC645" s="71"/>
      <c r="AD645" s="71"/>
      <c r="AE645" s="7"/>
      <c r="AF645" s="7"/>
      <c r="AR645" s="193" t="str">
        <f>IF(AS645="","",MAX(AR$229:AR644)+1)</f>
        <v/>
      </c>
      <c r="AW645" s="197" t="str">
        <f>IFERROR(INDEX($AS$242:$AS$846,MATCH(ROW()-ROW($AW$226),$AR$242:$AR$846,0)),"")</f>
        <v/>
      </c>
      <c r="AX645" s="197" t="str">
        <f>IFERROR(INDEX($AT$242:$AT$846,MATCH(ROW()-ROW($AX$226),$AR$242:$AR$846,0)),"")</f>
        <v/>
      </c>
      <c r="AY645" s="197" t="str">
        <f>IFERROR(INDEX($AU$242:$AU$846,MATCH(ROW()-ROW($AY$226),$AR$242:$AR$846,0)),"")</f>
        <v/>
      </c>
      <c r="AZ645" s="197" t="str">
        <f>IFERROR(INDEX($AV$242:$AV$846,MATCH(ROW()-ROW($AZ$226),$AR$242:$AR$846,0)),"")</f>
        <v/>
      </c>
      <c r="BA645" s="197"/>
      <c r="BB645" s="197"/>
      <c r="BC645" s="267"/>
      <c r="BF645" s="267"/>
    </row>
    <row r="646" spans="1:58" ht="10" customHeight="1">
      <c r="A646" s="57"/>
      <c r="B646" s="9"/>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c r="AA646" s="52"/>
      <c r="AB646" s="52"/>
      <c r="AC646" s="52"/>
      <c r="AD646" s="52"/>
      <c r="AE646" s="52"/>
      <c r="AF646" s="21"/>
      <c r="AR646" s="193" t="str">
        <f>IF(AS646="","",MAX(AR$229:AR645)+1)</f>
        <v/>
      </c>
      <c r="AW646" s="197" t="str">
        <f>IFERROR(INDEX($AS$242:$AS$846,MATCH(ROW()-ROW($AW$226),$AR$242:$AR$846,0)),"")</f>
        <v/>
      </c>
      <c r="AX646" s="197" t="str">
        <f>IFERROR(INDEX($AT$242:$AT$846,MATCH(ROW()-ROW($AX$226),$AR$242:$AR$846,0)),"")</f>
        <v/>
      </c>
      <c r="AY646" s="197" t="str">
        <f>IFERROR(INDEX($AU$242:$AU$846,MATCH(ROW()-ROW($AY$226),$AR$242:$AR$846,0)),"")</f>
        <v/>
      </c>
      <c r="AZ646" s="197" t="str">
        <f>IFERROR(INDEX($AV$242:$AV$846,MATCH(ROW()-ROW($AZ$226),$AR$242:$AR$846,0)),"")</f>
        <v/>
      </c>
      <c r="BA646" s="197"/>
      <c r="BB646" s="197"/>
      <c r="BC646" s="267"/>
      <c r="BF646" s="267"/>
    </row>
    <row r="647" spans="1:58" ht="10" customHeight="1">
      <c r="A647" s="21"/>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21"/>
      <c r="AR647" s="193" t="str">
        <f>IF(AS647="","",MAX(AR$229:AR646)+1)</f>
        <v/>
      </c>
      <c r="AW647" s="197" t="str">
        <f>IFERROR(INDEX($AS$242:$AS$846,MATCH(ROW()-ROW($AW$226),$AR$242:$AR$846,0)),"")</f>
        <v/>
      </c>
      <c r="AX647" s="197" t="str">
        <f>IFERROR(INDEX($AT$242:$AT$846,MATCH(ROW()-ROW($AX$226),$AR$242:$AR$846,0)),"")</f>
        <v/>
      </c>
      <c r="AY647" s="197" t="str">
        <f>IFERROR(INDEX($AU$242:$AU$846,MATCH(ROW()-ROW($AY$226),$AR$242:$AR$846,0)),"")</f>
        <v/>
      </c>
      <c r="AZ647" s="197" t="str">
        <f>IFERROR(INDEX($AV$242:$AV$846,MATCH(ROW()-ROW($AZ$226),$AR$242:$AR$846,0)),"")</f>
        <v/>
      </c>
      <c r="BA647" s="197"/>
      <c r="BB647" s="197"/>
      <c r="BC647" s="267"/>
      <c r="BF647" s="267"/>
    </row>
    <row r="648" spans="1:58" ht="20.149999999999999" customHeight="1">
      <c r="A648" s="21"/>
      <c r="B648" s="8"/>
      <c r="C648" s="418" t="s">
        <v>74</v>
      </c>
      <c r="D648" s="418"/>
      <c r="E648" s="418"/>
      <c r="F648" s="418"/>
      <c r="G648" s="418"/>
      <c r="H648" s="418"/>
      <c r="I648" s="418"/>
      <c r="J648" s="418"/>
      <c r="K648" s="418"/>
      <c r="L648" s="418"/>
      <c r="M648" s="418"/>
      <c r="N648" s="418"/>
      <c r="O648" s="418"/>
      <c r="P648" s="418"/>
      <c r="Q648" s="418"/>
      <c r="R648" s="418"/>
      <c r="S648" s="418"/>
      <c r="T648" s="418"/>
      <c r="U648" s="418"/>
      <c r="V648" s="418"/>
      <c r="W648" s="418"/>
      <c r="X648" s="418"/>
      <c r="Y648" s="418"/>
      <c r="Z648" s="418"/>
      <c r="AA648" s="418"/>
      <c r="AB648" s="418"/>
      <c r="AC648" s="418"/>
      <c r="AD648" s="418"/>
      <c r="AE648" s="8"/>
      <c r="AF648" s="21"/>
      <c r="AJ648" s="116" t="b">
        <f>IF(COUNTIF(AJ653:AJ667,TRUE)&gt;0,TRUE,FALSE)</f>
        <v>0</v>
      </c>
      <c r="AR648" s="193">
        <f>IF(AS648="","",MAX(AR$229:AR647)+1)</f>
        <v>5</v>
      </c>
      <c r="AS648" s="198" t="str">
        <f>C648&amp;":"</f>
        <v>Aerial Services:</v>
      </c>
      <c r="AW648" s="197" t="str">
        <f>IFERROR(INDEX($AS$242:$AS$846,MATCH(ROW()-ROW($AW$226),$AR$242:$AR$846,0)),"")</f>
        <v/>
      </c>
      <c r="AX648" s="197" t="str">
        <f>IFERROR(INDEX($AT$242:$AT$846,MATCH(ROW()-ROW($AX$226),$AR$242:$AR$846,0)),"")</f>
        <v/>
      </c>
      <c r="AY648" s="197" t="str">
        <f>IFERROR(INDEX($AU$242:$AU$846,MATCH(ROW()-ROW($AY$226),$AR$242:$AR$846,0)),"")</f>
        <v/>
      </c>
      <c r="AZ648" s="197" t="str">
        <f>IFERROR(INDEX($AV$242:$AV$846,MATCH(ROW()-ROW($AZ$226),$AR$242:$AR$846,0)),"")</f>
        <v/>
      </c>
      <c r="BA648" s="197"/>
      <c r="BB648" s="197"/>
      <c r="BC648" s="267"/>
      <c r="BF648" s="267"/>
    </row>
    <row r="649" spans="1:58" ht="10" customHeight="1">
      <c r="A649" s="21"/>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21"/>
      <c r="AR649" s="193" t="str">
        <f>IF(AS649="","",MAX(AR$229:AR648)+1)</f>
        <v/>
      </c>
      <c r="AW649" s="197" t="str">
        <f>IFERROR(INDEX($AS$242:$AS$846,MATCH(ROW()-ROW($AW$226),$AR$242:$AR$846,0)),"")</f>
        <v/>
      </c>
      <c r="AX649" s="197" t="str">
        <f>IFERROR(INDEX($AT$242:$AT$846,MATCH(ROW()-ROW($AX$226),$AR$242:$AR$846,0)),"")</f>
        <v/>
      </c>
      <c r="AY649" s="197" t="str">
        <f>IFERROR(INDEX($AU$242:$AU$846,MATCH(ROW()-ROW($AY$226),$AR$242:$AR$846,0)),"")</f>
        <v/>
      </c>
      <c r="AZ649" s="197" t="str">
        <f>IFERROR(INDEX($AV$242:$AV$846,MATCH(ROW()-ROW($AZ$226),$AR$242:$AR$846,0)),"")</f>
        <v/>
      </c>
      <c r="BA649" s="197"/>
      <c r="BB649" s="197"/>
      <c r="BC649" s="267"/>
      <c r="BF649" s="267"/>
    </row>
    <row r="650" spans="1:58" ht="7"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R650" s="193" t="str">
        <f>IF(AS650="","",MAX(AR$229:AR649)+1)</f>
        <v/>
      </c>
      <c r="AW650" s="197" t="str">
        <f>IFERROR(INDEX($AS$242:$AS$846,MATCH(ROW()-ROW($AW$226),$AR$242:$AR$846,0)),"")</f>
        <v/>
      </c>
      <c r="AX650" s="197" t="str">
        <f>IFERROR(INDEX($AT$242:$AT$846,MATCH(ROW()-ROW($AX$226),$AR$242:$AR$846,0)),"")</f>
        <v/>
      </c>
      <c r="AY650" s="197" t="str">
        <f>IFERROR(INDEX($AU$242:$AU$846,MATCH(ROW()-ROW($AY$226),$AR$242:$AR$846,0)),"")</f>
        <v/>
      </c>
      <c r="AZ650" s="197" t="str">
        <f>IFERROR(INDEX($AV$242:$AV$846,MATCH(ROW()-ROW($AZ$226),$AR$242:$AR$846,0)),"")</f>
        <v/>
      </c>
      <c r="BA650" s="197"/>
      <c r="BB650" s="197"/>
      <c r="BC650" s="267"/>
      <c r="BF650" s="267"/>
    </row>
    <row r="651" spans="1:58" ht="50.15" customHeight="1">
      <c r="A651" s="57"/>
      <c r="B651" s="376" t="s">
        <v>345</v>
      </c>
      <c r="C651" s="376"/>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c r="AD651" s="376"/>
      <c r="AE651" s="376"/>
      <c r="AF651" s="21"/>
      <c r="AR651" s="193" t="str">
        <f>IF(AS651="","",MAX(AR$229:AR650)+1)</f>
        <v/>
      </c>
      <c r="AW651" s="197" t="str">
        <f>IFERROR(INDEX($AS$242:$AS$846,MATCH(ROW()-ROW($AW$226),$AR$242:$AR$846,0)),"")</f>
        <v/>
      </c>
      <c r="AX651" s="197" t="str">
        <f>IFERROR(INDEX($AT$242:$AT$846,MATCH(ROW()-ROW($AX$226),$AR$242:$AR$846,0)),"")</f>
        <v/>
      </c>
      <c r="AY651" s="197" t="str">
        <f>IFERROR(INDEX($AU$242:$AU$846,MATCH(ROW()-ROW($AY$226),$AR$242:$AR$846,0)),"")</f>
        <v/>
      </c>
      <c r="AZ651" s="197" t="str">
        <f>IFERROR(INDEX($AV$242:$AV$846,MATCH(ROW()-ROW($AZ$226),$AR$242:$AR$846,0)),"")</f>
        <v/>
      </c>
      <c r="BA651" s="197"/>
      <c r="BB651" s="197"/>
      <c r="BC651" s="267"/>
      <c r="BF651" s="267"/>
    </row>
    <row r="652" spans="1:58" ht="7"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R652" s="193" t="str">
        <f>IF(AS652="","",MAX(AR$229:AR651)+1)</f>
        <v/>
      </c>
      <c r="AW652" s="197" t="str">
        <f>IFERROR(INDEX($AS$242:$AS$846,MATCH(ROW()-ROW($AW$226),$AR$242:$AR$846,0)),"")</f>
        <v/>
      </c>
      <c r="AX652" s="197" t="str">
        <f>IFERROR(INDEX($AT$242:$AT$846,MATCH(ROW()-ROW($AX$226),$AR$242:$AR$846,0)),"")</f>
        <v/>
      </c>
      <c r="AY652" s="197" t="str">
        <f>IFERROR(INDEX($AU$242:$AU$846,MATCH(ROW()-ROW($AY$226),$AR$242:$AR$846,0)),"")</f>
        <v/>
      </c>
      <c r="AZ652" s="197" t="str">
        <f>IFERROR(INDEX($AV$242:$AV$846,MATCH(ROW()-ROW($AZ$226),$AR$242:$AR$846,0)),"")</f>
        <v/>
      </c>
      <c r="BA652" s="197"/>
      <c r="BB652" s="197"/>
      <c r="BC652" s="267"/>
      <c r="BF652" s="267"/>
    </row>
    <row r="653" spans="1:58" ht="20.149999999999999" customHeight="1">
      <c r="A653" s="21"/>
      <c r="B653" s="475" t="s">
        <v>149</v>
      </c>
      <c r="C653" s="475"/>
      <c r="D653" s="475"/>
      <c r="E653" s="475"/>
      <c r="F653" s="475"/>
      <c r="G653" s="475"/>
      <c r="H653" s="475"/>
      <c r="I653" s="475"/>
      <c r="J653" s="475"/>
      <c r="K653" s="475"/>
      <c r="L653" s="475"/>
      <c r="M653" s="475"/>
      <c r="N653" s="475"/>
      <c r="O653" s="475"/>
      <c r="P653" s="475"/>
      <c r="Q653" s="476" t="s">
        <v>150</v>
      </c>
      <c r="R653" s="476"/>
      <c r="S653" s="476"/>
      <c r="T653" s="476"/>
      <c r="U653" s="476"/>
      <c r="V653" s="476"/>
      <c r="W653" s="324" t="s">
        <v>151</v>
      </c>
      <c r="X653" s="324"/>
      <c r="Y653" s="324"/>
      <c r="Z653" s="477" t="s">
        <v>152</v>
      </c>
      <c r="AA653" s="477"/>
      <c r="AB653" s="477"/>
      <c r="AC653" s="477"/>
      <c r="AD653" s="477"/>
      <c r="AE653" s="477"/>
      <c r="AF653" s="21"/>
      <c r="AR653" s="193" t="str">
        <f>IF(AS653="","",MAX(AR$229:AR652)+1)</f>
        <v/>
      </c>
      <c r="AW653" s="197" t="str">
        <f>IFERROR(INDEX($AS$242:$AS$846,MATCH(ROW()-ROW($AW$226),$AR$242:$AR$846,0)),"")</f>
        <v/>
      </c>
      <c r="AX653" s="197" t="str">
        <f>IFERROR(INDEX($AT$242:$AT$846,MATCH(ROW()-ROW($AX$226),$AR$242:$AR$846,0)),"")</f>
        <v/>
      </c>
      <c r="AY653" s="197" t="str">
        <f>IFERROR(INDEX($AU$242:$AU$846,MATCH(ROW()-ROW($AY$226),$AR$242:$AR$846,0)),"")</f>
        <v/>
      </c>
      <c r="AZ653" s="197" t="str">
        <f>IFERROR(INDEX($AV$242:$AV$846,MATCH(ROW()-ROW($AZ$226),$AR$242:$AR$846,0)),"")</f>
        <v/>
      </c>
      <c r="BA653" s="197"/>
      <c r="BB653" s="197"/>
      <c r="BC653" s="267"/>
      <c r="BF653" s="267"/>
    </row>
    <row r="654" spans="1:58" ht="20.149999999999999" customHeight="1">
      <c r="A654" s="21"/>
      <c r="B654" s="475"/>
      <c r="C654" s="475"/>
      <c r="D654" s="475"/>
      <c r="E654" s="475"/>
      <c r="F654" s="475"/>
      <c r="G654" s="475"/>
      <c r="H654" s="475"/>
      <c r="I654" s="475"/>
      <c r="J654" s="475"/>
      <c r="K654" s="475"/>
      <c r="L654" s="475"/>
      <c r="M654" s="475"/>
      <c r="N654" s="475"/>
      <c r="O654" s="475"/>
      <c r="P654" s="475"/>
      <c r="Q654" s="523" t="s">
        <v>75</v>
      </c>
      <c r="R654" s="523"/>
      <c r="S654" s="523"/>
      <c r="T654" s="523" t="s">
        <v>76</v>
      </c>
      <c r="U654" s="523"/>
      <c r="V654" s="523"/>
      <c r="W654" s="324"/>
      <c r="X654" s="324"/>
      <c r="Y654" s="324"/>
      <c r="Z654" s="523" t="s">
        <v>75</v>
      </c>
      <c r="AA654" s="523"/>
      <c r="AB654" s="523"/>
      <c r="AC654" s="523" t="s">
        <v>76</v>
      </c>
      <c r="AD654" s="523"/>
      <c r="AE654" s="523"/>
      <c r="AF654" s="21"/>
      <c r="AR654" s="193" t="str">
        <f>IF(AS654="","",MAX(AR$229:AR653)+1)</f>
        <v/>
      </c>
      <c r="AW654" s="197" t="str">
        <f>IFERROR(INDEX($AS$242:$AS$846,MATCH(ROW()-ROW($AW$226),$AR$242:$AR$846,0)),"")</f>
        <v/>
      </c>
      <c r="AX654" s="197" t="str">
        <f>IFERROR(INDEX($AT$242:$AT$846,MATCH(ROW()-ROW($AX$226),$AR$242:$AR$846,0)),"")</f>
        <v/>
      </c>
      <c r="AY654" s="197" t="str">
        <f>IFERROR(INDEX($AU$242:$AU$846,MATCH(ROW()-ROW($AY$226),$AR$242:$AR$846,0)),"")</f>
        <v/>
      </c>
      <c r="AZ654" s="197" t="str">
        <f>IFERROR(INDEX($AV$242:$AV$846,MATCH(ROW()-ROW($AZ$226),$AR$242:$AR$846,0)),"")</f>
        <v/>
      </c>
      <c r="BA654" s="197"/>
      <c r="BB654" s="197"/>
      <c r="BC654" s="267"/>
      <c r="BF654" s="267"/>
    </row>
    <row r="655" spans="1:58" ht="7"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R655" s="193" t="str">
        <f>IF(AS655="","",MAX(AR$229:AR654)+1)</f>
        <v/>
      </c>
      <c r="AW655" s="197" t="str">
        <f>IFERROR(INDEX($AS$242:$AS$846,MATCH(ROW()-ROW($AW$226),$AR$242:$AR$846,0)),"")</f>
        <v/>
      </c>
      <c r="AX655" s="197" t="str">
        <f>IFERROR(INDEX($AT$242:$AT$846,MATCH(ROW()-ROW($AX$226),$AR$242:$AR$846,0)),"")</f>
        <v/>
      </c>
      <c r="AY655" s="197" t="str">
        <f>IFERROR(INDEX($AU$242:$AU$846,MATCH(ROW()-ROW($AY$226),$AR$242:$AR$846,0)),"")</f>
        <v/>
      </c>
      <c r="AZ655" s="197" t="str">
        <f>IFERROR(INDEX($AV$242:$AV$846,MATCH(ROW()-ROW($AZ$226),$AR$242:$AR$846,0)),"")</f>
        <v/>
      </c>
      <c r="BA655" s="197"/>
      <c r="BB655" s="197"/>
      <c r="BC655" s="267"/>
      <c r="BF655" s="267"/>
    </row>
    <row r="656" spans="1:58" ht="30" customHeight="1">
      <c r="A656" s="57"/>
      <c r="B656" s="413" t="s">
        <v>346</v>
      </c>
      <c r="C656" s="438"/>
      <c r="D656" s="438"/>
      <c r="E656" s="438"/>
      <c r="F656" s="438"/>
      <c r="G656" s="438"/>
      <c r="H656" s="438"/>
      <c r="I656" s="438"/>
      <c r="J656" s="438"/>
      <c r="K656" s="438"/>
      <c r="L656" s="438"/>
      <c r="M656" s="438"/>
      <c r="N656" s="438"/>
      <c r="O656" s="438"/>
      <c r="P656" s="438"/>
      <c r="Q656" s="502">
        <f>VLOOKUP($AG656,PriceList,3,FALSE)</f>
        <v>318.37</v>
      </c>
      <c r="R656" s="502"/>
      <c r="S656" s="502"/>
      <c r="T656" s="502">
        <f>VLOOKUP($AG656,PriceList,4,FALSE)</f>
        <v>413.88099999999997</v>
      </c>
      <c r="U656" s="502"/>
      <c r="V656" s="502"/>
      <c r="W656" s="472"/>
      <c r="X656" s="473"/>
      <c r="Y656" s="474"/>
      <c r="Z656" s="515">
        <f>Q656*W656</f>
        <v>0</v>
      </c>
      <c r="AA656" s="502"/>
      <c r="AB656" s="502"/>
      <c r="AC656" s="502">
        <f>T656*W656</f>
        <v>0</v>
      </c>
      <c r="AD656" s="502"/>
      <c r="AE656" s="502"/>
      <c r="AF656" s="21"/>
      <c r="AG656" s="61" t="s">
        <v>347</v>
      </c>
      <c r="AH656" s="66" t="s">
        <v>155</v>
      </c>
      <c r="AI656" s="66" t="b">
        <f>AND(W656&gt;0,AH656="Y")</f>
        <v>0</v>
      </c>
      <c r="AJ656" s="116" t="b">
        <f>OR(ISERROR(Q656),ISERROR(T656),ISERROR(Z656),ISERROR(AC656))</f>
        <v>0</v>
      </c>
      <c r="AQ656" s="196" t="s">
        <v>348</v>
      </c>
      <c r="AR656" s="193" t="str">
        <f>IF(AS656="","",MAX(AR$229:AR655)+1)</f>
        <v/>
      </c>
      <c r="AS656" s="209" t="str">
        <f>IF(W656&gt;0,AQ656,"")</f>
        <v/>
      </c>
      <c r="AT656" s="210" t="str">
        <f>IF(W656&gt;0,W656,"")</f>
        <v/>
      </c>
      <c r="AU656" s="211" t="str">
        <f>IF(W656&gt;0,Z656,"")</f>
        <v/>
      </c>
      <c r="AV656" s="211" t="str">
        <f>IF(W656&gt;0,AC656,"")</f>
        <v/>
      </c>
      <c r="AW656" s="197" t="str">
        <f>IFERROR(INDEX($AS$242:$AS$846,MATCH(ROW()-ROW($AW$226),$AR$242:$AR$846,0)),"")</f>
        <v/>
      </c>
      <c r="AX656" s="197" t="str">
        <f>IFERROR(INDEX($AT$242:$AT$846,MATCH(ROW()-ROW($AX$226),$AR$242:$AR$846,0)),"")</f>
        <v/>
      </c>
      <c r="AY656" s="197" t="str">
        <f>IFERROR(INDEX($AU$242:$AU$846,MATCH(ROW()-ROW($AY$226),$AR$242:$AR$846,0)),"")</f>
        <v/>
      </c>
      <c r="AZ656" s="197" t="str">
        <f>IFERROR(INDEX($AV$242:$AV$846,MATCH(ROW()-ROW($AZ$226),$AR$242:$AR$846,0)),"")</f>
        <v/>
      </c>
      <c r="BA656" s="197"/>
      <c r="BB656" s="197"/>
      <c r="BC656" s="267"/>
      <c r="BF656" s="267"/>
    </row>
    <row r="657" spans="1:58" ht="5.1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R657" s="193" t="str">
        <f>IF(AS657="","",MAX(AR$229:AR656)+1)</f>
        <v/>
      </c>
      <c r="AW657" s="197" t="str">
        <f>IFERROR(INDEX($AS$242:$AS$846,MATCH(ROW()-ROW($AW$226),$AR$242:$AR$846,0)),"")</f>
        <v/>
      </c>
      <c r="AX657" s="197" t="str">
        <f>IFERROR(INDEX($AT$242:$AT$846,MATCH(ROW()-ROW($AX$226),$AR$242:$AR$846,0)),"")</f>
        <v/>
      </c>
      <c r="AY657" s="197" t="str">
        <f>IFERROR(INDEX($AU$242:$AU$846,MATCH(ROW()-ROW($AY$226),$AR$242:$AR$846,0)),"")</f>
        <v/>
      </c>
      <c r="AZ657" s="197" t="str">
        <f>IFERROR(INDEX($AV$242:$AV$846,MATCH(ROW()-ROW($AZ$226),$AR$242:$AR$846,0)),"")</f>
        <v/>
      </c>
      <c r="BA657" s="197"/>
      <c r="BB657" s="197"/>
      <c r="BC657" s="267"/>
      <c r="BF657" s="267"/>
    </row>
    <row r="658" spans="1:58" ht="5.15" customHeight="1">
      <c r="A658" s="21"/>
      <c r="B658" s="21"/>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21"/>
      <c r="AF658" s="21"/>
      <c r="AR658" s="193" t="str">
        <f>IF(AS658="","",MAX(AR$229:AR657)+1)</f>
        <v/>
      </c>
      <c r="AW658" s="197" t="str">
        <f>IFERROR(INDEX($AS$242:$AS$846,MATCH(ROW()-ROW($AW$226),$AR$242:$AR$846,0)),"")</f>
        <v/>
      </c>
      <c r="AX658" s="197" t="str">
        <f>IFERROR(INDEX($AT$242:$AT$846,MATCH(ROW()-ROW($AX$226),$AR$242:$AR$846,0)),"")</f>
        <v/>
      </c>
      <c r="AY658" s="197" t="str">
        <f>IFERROR(INDEX($AU$242:$AU$846,MATCH(ROW()-ROW($AY$226),$AR$242:$AR$846,0)),"")</f>
        <v/>
      </c>
      <c r="AZ658" s="197" t="str">
        <f>IFERROR(INDEX($AV$242:$AV$846,MATCH(ROW()-ROW($AZ$226),$AR$242:$AR$846,0)),"")</f>
        <v/>
      </c>
      <c r="BA658" s="197"/>
      <c r="BB658" s="197"/>
      <c r="BC658" s="267"/>
      <c r="BF658" s="267"/>
    </row>
    <row r="659" spans="1:58" ht="5.1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R659" s="193" t="str">
        <f>IF(AS659="","",MAX(AR$229:AR658)+1)</f>
        <v/>
      </c>
      <c r="AW659" s="197" t="str">
        <f>IFERROR(INDEX($AS$242:$AS$846,MATCH(ROW()-ROW($AW$226),$AR$242:$AR$846,0)),"")</f>
        <v/>
      </c>
      <c r="AX659" s="197" t="str">
        <f>IFERROR(INDEX($AT$242:$AT$846,MATCH(ROW()-ROW($AX$226),$AR$242:$AR$846,0)),"")</f>
        <v/>
      </c>
      <c r="AY659" s="197" t="str">
        <f>IFERROR(INDEX($AU$242:$AU$846,MATCH(ROW()-ROW($AY$226),$AR$242:$AR$846,0)),"")</f>
        <v/>
      </c>
      <c r="AZ659" s="197" t="str">
        <f>IFERROR(INDEX($AV$242:$AV$846,MATCH(ROW()-ROW($AZ$226),$AR$242:$AR$846,0)),"")</f>
        <v/>
      </c>
      <c r="BA659" s="197"/>
      <c r="BB659" s="197"/>
      <c r="BC659" s="267"/>
      <c r="BF659" s="267"/>
    </row>
    <row r="660" spans="1:58" ht="32.15" customHeight="1">
      <c r="A660" s="57"/>
      <c r="B660" s="413" t="s">
        <v>349</v>
      </c>
      <c r="C660" s="438"/>
      <c r="D660" s="438"/>
      <c r="E660" s="438"/>
      <c r="F660" s="438"/>
      <c r="G660" s="438"/>
      <c r="H660" s="438"/>
      <c r="I660" s="438"/>
      <c r="J660" s="438"/>
      <c r="K660" s="438"/>
      <c r="L660" s="438"/>
      <c r="M660" s="438"/>
      <c r="N660" s="438"/>
      <c r="O660" s="438"/>
      <c r="P660" s="438"/>
      <c r="Q660" s="502">
        <f>VLOOKUP($AG660,PriceList,3,FALSE)</f>
        <v>17.88</v>
      </c>
      <c r="R660" s="502"/>
      <c r="S660" s="502"/>
      <c r="T660" s="502">
        <f>VLOOKUP($AG660,PriceList,4,FALSE)</f>
        <v>23.244</v>
      </c>
      <c r="U660" s="502"/>
      <c r="V660" s="502"/>
      <c r="W660" s="472"/>
      <c r="X660" s="473"/>
      <c r="Y660" s="474"/>
      <c r="Z660" s="515">
        <f>Q660*W660</f>
        <v>0</v>
      </c>
      <c r="AA660" s="502"/>
      <c r="AB660" s="502"/>
      <c r="AC660" s="502">
        <f>T660*W660</f>
        <v>0</v>
      </c>
      <c r="AD660" s="502"/>
      <c r="AE660" s="502"/>
      <c r="AF660" s="21"/>
      <c r="AG660" s="61" t="s">
        <v>350</v>
      </c>
      <c r="AH660" s="66" t="s">
        <v>155</v>
      </c>
      <c r="AI660" s="66" t="b">
        <f>AND(W660&gt;0,AH660="Y")</f>
        <v>0</v>
      </c>
      <c r="AJ660" s="116" t="b">
        <f>OR(ISERROR(Q660),ISERROR(T660),ISERROR(Z660),ISERROR(AC660))</f>
        <v>0</v>
      </c>
      <c r="AQ660" s="196" t="s">
        <v>351</v>
      </c>
      <c r="AR660" s="193" t="str">
        <f>IF(AS660="","",MAX(AR$229:AR659)+1)</f>
        <v/>
      </c>
      <c r="AS660" s="209" t="str">
        <f>IF(W660&gt;0,AQ660,"")</f>
        <v/>
      </c>
      <c r="AT660" s="210" t="str">
        <f>IF(W660&gt;0,W660,"")</f>
        <v/>
      </c>
      <c r="AU660" s="211" t="str">
        <f>IF(W660&gt;0,Z660,"")</f>
        <v/>
      </c>
      <c r="AV660" s="211" t="str">
        <f>IF(W660&gt;0,AC660,"")</f>
        <v/>
      </c>
      <c r="AW660" s="197" t="str">
        <f>IFERROR(INDEX($AS$242:$AS$846,MATCH(ROW()-ROW($AW$226),$AR$242:$AR$846,0)),"")</f>
        <v/>
      </c>
      <c r="AX660" s="197" t="str">
        <f>IFERROR(INDEX($AT$242:$AT$846,MATCH(ROW()-ROW($AX$226),$AR$242:$AR$846,0)),"")</f>
        <v/>
      </c>
      <c r="AY660" s="197" t="str">
        <f>IFERROR(INDEX($AU$242:$AU$846,MATCH(ROW()-ROW($AY$226),$AR$242:$AR$846,0)),"")</f>
        <v/>
      </c>
      <c r="AZ660" s="197" t="str">
        <f>IFERROR(INDEX($AV$242:$AV$846,MATCH(ROW()-ROW($AZ$226),$AR$242:$AR$846,0)),"")</f>
        <v/>
      </c>
      <c r="BA660" s="197"/>
      <c r="BB660" s="197"/>
      <c r="BC660" s="267"/>
      <c r="BF660" s="267"/>
    </row>
    <row r="661" spans="1:58" ht="5.1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R661" s="193" t="str">
        <f>IF(AS661="","",MAX(AR$229:AR660)+1)</f>
        <v/>
      </c>
      <c r="AW661" s="197" t="str">
        <f>IFERROR(INDEX($AS$242:$AS$846,MATCH(ROW()-ROW($AW$226),$AR$242:$AR$846,0)),"")</f>
        <v/>
      </c>
      <c r="AX661" s="197" t="str">
        <f>IFERROR(INDEX($AT$242:$AT$846,MATCH(ROW()-ROW($AX$226),$AR$242:$AR$846,0)),"")</f>
        <v/>
      </c>
      <c r="AY661" s="197" t="str">
        <f>IFERROR(INDEX($AU$242:$AU$846,MATCH(ROW()-ROW($AY$226),$AR$242:$AR$846,0)),"")</f>
        <v/>
      </c>
      <c r="AZ661" s="197" t="str">
        <f>IFERROR(INDEX($AV$242:$AV$846,MATCH(ROW()-ROW($AZ$226),$AR$242:$AR$846,0)),"")</f>
        <v/>
      </c>
      <c r="BA661" s="197"/>
      <c r="BB661" s="197"/>
      <c r="BC661" s="267"/>
      <c r="BF661" s="267"/>
    </row>
    <row r="662" spans="1:58" ht="5.15" customHeight="1">
      <c r="A662" s="21"/>
      <c r="B662" s="21"/>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21"/>
      <c r="AF662" s="21"/>
      <c r="AR662" s="193" t="str">
        <f>IF(AS662="","",MAX(AR$229:AR661)+1)</f>
        <v/>
      </c>
      <c r="AW662" s="197" t="str">
        <f>IFERROR(INDEX($AS$242:$AS$846,MATCH(ROW()-ROW($AW$226),$AR$242:$AR$846,0)),"")</f>
        <v/>
      </c>
      <c r="AX662" s="197" t="str">
        <f>IFERROR(INDEX($AT$242:$AT$846,MATCH(ROW()-ROW($AX$226),$AR$242:$AR$846,0)),"")</f>
        <v/>
      </c>
      <c r="AY662" s="197" t="str">
        <f>IFERROR(INDEX($AU$242:$AU$846,MATCH(ROW()-ROW($AY$226),$AR$242:$AR$846,0)),"")</f>
        <v/>
      </c>
      <c r="AZ662" s="197" t="str">
        <f>IFERROR(INDEX($AV$242:$AV$846,MATCH(ROW()-ROW($AZ$226),$AR$242:$AR$846,0)),"")</f>
        <v/>
      </c>
      <c r="BA662" s="197"/>
      <c r="BB662" s="197"/>
      <c r="BC662" s="267"/>
      <c r="BF662" s="267"/>
    </row>
    <row r="663" spans="1:58" ht="5.1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R663" s="193" t="str">
        <f>IF(AS663="","",MAX(AR$229:AR662)+1)</f>
        <v/>
      </c>
      <c r="AW663" s="197" t="str">
        <f>IFERROR(INDEX($AS$242:$AS$846,MATCH(ROW()-ROW($AW$226),$AR$242:$AR$846,0)),"")</f>
        <v/>
      </c>
      <c r="AX663" s="197" t="str">
        <f>IFERROR(INDEX($AT$242:$AT$846,MATCH(ROW()-ROW($AX$226),$AR$242:$AR$846,0)),"")</f>
        <v/>
      </c>
      <c r="AY663" s="197" t="str">
        <f>IFERROR(INDEX($AU$242:$AU$846,MATCH(ROW()-ROW($AY$226),$AR$242:$AR$846,0)),"")</f>
        <v/>
      </c>
      <c r="AZ663" s="197" t="str">
        <f>IFERROR(INDEX($AV$242:$AV$846,MATCH(ROW()-ROW($AZ$226),$AR$242:$AR$846,0)),"")</f>
        <v/>
      </c>
      <c r="BA663" s="197"/>
      <c r="BB663" s="197"/>
      <c r="BC663" s="267"/>
      <c r="BF663" s="267"/>
    </row>
    <row r="664" spans="1:58" ht="32.15" customHeight="1">
      <c r="A664" s="57"/>
      <c r="B664" s="413" t="s">
        <v>352</v>
      </c>
      <c r="C664" s="438"/>
      <c r="D664" s="438"/>
      <c r="E664" s="438"/>
      <c r="F664" s="438"/>
      <c r="G664" s="438"/>
      <c r="H664" s="438"/>
      <c r="I664" s="438"/>
      <c r="J664" s="438"/>
      <c r="K664" s="438"/>
      <c r="L664" s="438"/>
      <c r="M664" s="438"/>
      <c r="N664" s="438"/>
      <c r="O664" s="438"/>
      <c r="P664" s="438"/>
      <c r="Q664" s="502">
        <f>VLOOKUP($AG664,PriceList,3,FALSE)</f>
        <v>328.5</v>
      </c>
      <c r="R664" s="502"/>
      <c r="S664" s="502"/>
      <c r="T664" s="502">
        <f>VLOOKUP($AG664,PriceList,4,FALSE)</f>
        <v>427.05</v>
      </c>
      <c r="U664" s="502"/>
      <c r="V664" s="502"/>
      <c r="W664" s="472"/>
      <c r="X664" s="473"/>
      <c r="Y664" s="474"/>
      <c r="Z664" s="515">
        <f>Q664*W664</f>
        <v>0</v>
      </c>
      <c r="AA664" s="502"/>
      <c r="AB664" s="502"/>
      <c r="AC664" s="502">
        <f>T664*W664</f>
        <v>0</v>
      </c>
      <c r="AD664" s="502"/>
      <c r="AE664" s="502"/>
      <c r="AF664" s="21"/>
      <c r="AG664" s="61" t="s">
        <v>353</v>
      </c>
      <c r="AH664" s="66" t="s">
        <v>155</v>
      </c>
      <c r="AI664" s="66" t="b">
        <f>AND(W664&gt;0,AH664="Y")</f>
        <v>0</v>
      </c>
      <c r="AJ664" s="116" t="b">
        <f>OR(ISERROR(Q664),ISERROR(T664),ISERROR(Z664),ISERROR(AC664))</f>
        <v>0</v>
      </c>
      <c r="AQ664" s="196" t="s">
        <v>354</v>
      </c>
      <c r="AR664" s="193" t="str">
        <f>IF(AS664="","",MAX(AR$229:AR663)+1)</f>
        <v/>
      </c>
      <c r="AS664" s="209" t="str">
        <f>IF(W664&gt;0,AQ664,"")</f>
        <v/>
      </c>
      <c r="AT664" s="210" t="str">
        <f>IF(W664&gt;0,W664,"")</f>
        <v/>
      </c>
      <c r="AU664" s="211" t="str">
        <f>IF(W664&gt;0,Z664,"")</f>
        <v/>
      </c>
      <c r="AV664" s="211" t="str">
        <f>IF(W664&gt;0,AC664,"")</f>
        <v/>
      </c>
      <c r="AW664" s="197" t="str">
        <f>IFERROR(INDEX($AS$242:$AS$846,MATCH(ROW()-ROW($AW$226),$AR$242:$AR$846,0)),"")</f>
        <v/>
      </c>
      <c r="AX664" s="197" t="str">
        <f>IFERROR(INDEX($AT$242:$AT$846,MATCH(ROW()-ROW($AX$226),$AR$242:$AR$846,0)),"")</f>
        <v/>
      </c>
      <c r="AY664" s="197" t="str">
        <f>IFERROR(INDEX($AU$242:$AU$846,MATCH(ROW()-ROW($AY$226),$AR$242:$AR$846,0)),"")</f>
        <v/>
      </c>
      <c r="AZ664" s="197" t="str">
        <f>IFERROR(INDEX($AV$242:$AV$846,MATCH(ROW()-ROW($AZ$226),$AR$242:$AR$846,0)),"")</f>
        <v/>
      </c>
      <c r="BA664" s="197"/>
      <c r="BB664" s="197"/>
      <c r="BC664" s="267"/>
      <c r="BF664" s="267"/>
    </row>
    <row r="665" spans="1:58" ht="5.1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R665" s="193" t="str">
        <f>IF(AS665="","",MAX(AR$229:AR664)+1)</f>
        <v/>
      </c>
      <c r="AW665" s="197" t="str">
        <f>IFERROR(INDEX($AS$242:$AS$846,MATCH(ROW()-ROW($AW$226),$AR$242:$AR$846,0)),"")</f>
        <v/>
      </c>
      <c r="AX665" s="197" t="str">
        <f>IFERROR(INDEX($AT$242:$AT$846,MATCH(ROW()-ROW($AX$226),$AR$242:$AR$846,0)),"")</f>
        <v/>
      </c>
      <c r="AY665" s="197" t="str">
        <f>IFERROR(INDEX($AU$242:$AU$846,MATCH(ROW()-ROW($AY$226),$AR$242:$AR$846,0)),"")</f>
        <v/>
      </c>
      <c r="AZ665" s="197" t="str">
        <f>IFERROR(INDEX($AV$242:$AV$846,MATCH(ROW()-ROW($AZ$226),$AR$242:$AR$846,0)),"")</f>
        <v/>
      </c>
      <c r="BA665" s="197"/>
      <c r="BB665" s="197"/>
      <c r="BC665" s="267"/>
      <c r="BF665" s="267"/>
    </row>
    <row r="666" spans="1:58" ht="5.15" customHeight="1">
      <c r="A666" s="21"/>
      <c r="B666" s="21"/>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21"/>
      <c r="AF666" s="21"/>
      <c r="AR666" s="193" t="str">
        <f>IF(AS666="","",MAX(AR$229:AR665)+1)</f>
        <v/>
      </c>
      <c r="AW666" s="197" t="str">
        <f>IFERROR(INDEX($AS$242:$AS$846,MATCH(ROW()-ROW($AW$226),$AR$242:$AR$846,0)),"")</f>
        <v/>
      </c>
      <c r="AX666" s="197" t="str">
        <f>IFERROR(INDEX($AT$242:$AT$846,MATCH(ROW()-ROW($AX$226),$AR$242:$AR$846,0)),"")</f>
        <v/>
      </c>
      <c r="AY666" s="197" t="str">
        <f>IFERROR(INDEX($AU$242:$AU$846,MATCH(ROW()-ROW($AY$226),$AR$242:$AR$846,0)),"")</f>
        <v/>
      </c>
      <c r="AZ666" s="197" t="str">
        <f>IFERROR(INDEX($AV$242:$AV$846,MATCH(ROW()-ROW($AZ$226),$AR$242:$AR$846,0)),"")</f>
        <v/>
      </c>
      <c r="BA666" s="197"/>
      <c r="BB666" s="197"/>
      <c r="BC666" s="267"/>
      <c r="BF666" s="267"/>
    </row>
    <row r="667" spans="1:58" ht="20.149999999999999" customHeight="1">
      <c r="A667" s="57"/>
      <c r="B667" s="9"/>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21"/>
      <c r="AR667" s="193" t="str">
        <f>IF(AS667="","",MAX(AR$229:AR666)+1)</f>
        <v/>
      </c>
      <c r="AW667" s="197" t="str">
        <f>IFERROR(INDEX($AS$242:$AS$846,MATCH(ROW()-ROW($AW$226),$AR$242:$AR$846,0)),"")</f>
        <v/>
      </c>
      <c r="AX667" s="197" t="str">
        <f>IFERROR(INDEX($AT$242:$AT$846,MATCH(ROW()-ROW($AX$226),$AR$242:$AR$846,0)),"")</f>
        <v/>
      </c>
      <c r="AY667" s="197" t="str">
        <f>IFERROR(INDEX($AU$242:$AU$846,MATCH(ROW()-ROW($AY$226),$AR$242:$AR$846,0)),"")</f>
        <v/>
      </c>
      <c r="AZ667" s="197" t="str">
        <f>IFERROR(INDEX($AV$242:$AV$846,MATCH(ROW()-ROW($AZ$226),$AR$242:$AR$846,0)),"")</f>
        <v/>
      </c>
      <c r="BA667" s="197"/>
      <c r="BB667" s="197"/>
      <c r="BC667" s="267"/>
      <c r="BF667" s="267"/>
    </row>
    <row r="668" spans="1:58" ht="10" customHeight="1">
      <c r="A668" s="21"/>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21"/>
      <c r="AR668" s="193" t="str">
        <f>IF(AS668="","",MAX(AR$229:AR667)+1)</f>
        <v/>
      </c>
      <c r="AW668" s="197" t="str">
        <f>IFERROR(INDEX($AS$242:$AS$846,MATCH(ROW()-ROW($AW$226),$AR$242:$AR$846,0)),"")</f>
        <v/>
      </c>
      <c r="AX668" s="197" t="str">
        <f>IFERROR(INDEX($AT$242:$AT$846,MATCH(ROW()-ROW($AX$226),$AR$242:$AR$846,0)),"")</f>
        <v/>
      </c>
      <c r="AY668" s="197" t="str">
        <f>IFERROR(INDEX($AU$242:$AU$846,MATCH(ROW()-ROW($AY$226),$AR$242:$AR$846,0)),"")</f>
        <v/>
      </c>
      <c r="AZ668" s="197" t="str">
        <f>IFERROR(INDEX($AV$242:$AV$846,MATCH(ROW()-ROW($AZ$226),$AR$242:$AR$846,0)),"")</f>
        <v/>
      </c>
      <c r="BA668" s="197"/>
      <c r="BB668" s="197"/>
      <c r="BC668" s="267"/>
      <c r="BF668" s="267"/>
    </row>
    <row r="669" spans="1:58" ht="20.149999999999999" customHeight="1">
      <c r="A669" s="21"/>
      <c r="B669" s="8"/>
      <c r="C669" s="418" t="s">
        <v>77</v>
      </c>
      <c r="D669" s="418"/>
      <c r="E669" s="418"/>
      <c r="F669" s="418"/>
      <c r="G669" s="418"/>
      <c r="H669" s="418"/>
      <c r="I669" s="418"/>
      <c r="J669" s="418"/>
      <c r="K669" s="418"/>
      <c r="L669" s="418"/>
      <c r="M669" s="418"/>
      <c r="N669" s="418"/>
      <c r="O669" s="418"/>
      <c r="P669" s="418"/>
      <c r="Q669" s="418"/>
      <c r="R669" s="418"/>
      <c r="S669" s="418"/>
      <c r="T669" s="418"/>
      <c r="U669" s="418"/>
      <c r="V669" s="418"/>
      <c r="W669" s="418"/>
      <c r="X669" s="418"/>
      <c r="Y669" s="418"/>
      <c r="Z669" s="418"/>
      <c r="AA669" s="418"/>
      <c r="AB669" s="418"/>
      <c r="AC669" s="418"/>
      <c r="AD669" s="418"/>
      <c r="AE669" s="8"/>
      <c r="AF669" s="21"/>
      <c r="AJ669" s="116" t="b">
        <f>IF(COUNTIF(AJ674:AJ696,TRUE)&gt;0,TRUE,FALSE)</f>
        <v>0</v>
      </c>
      <c r="AR669" s="193">
        <f>IF(AS669="","",MAX(AR$229:AR668)+1)</f>
        <v>6</v>
      </c>
      <c r="AS669" s="198" t="str">
        <f>C669&amp;":"</f>
        <v>Barriers and Fencing:</v>
      </c>
      <c r="AW669" s="197" t="str">
        <f>IFERROR(INDEX($AS$242:$AS$846,MATCH(ROW()-ROW($AW$226),$AR$242:$AR$846,0)),"")</f>
        <v/>
      </c>
      <c r="AX669" s="197" t="str">
        <f>IFERROR(INDEX($AT$242:$AT$846,MATCH(ROW()-ROW($AX$226),$AR$242:$AR$846,0)),"")</f>
        <v/>
      </c>
      <c r="AY669" s="197" t="str">
        <f>IFERROR(INDEX($AU$242:$AU$846,MATCH(ROW()-ROW($AY$226),$AR$242:$AR$846,0)),"")</f>
        <v/>
      </c>
      <c r="AZ669" s="197" t="str">
        <f>IFERROR(INDEX($AV$242:$AV$846,MATCH(ROW()-ROW($AZ$226),$AR$242:$AR$846,0)),"")</f>
        <v/>
      </c>
      <c r="BA669" s="197"/>
      <c r="BB669" s="197"/>
      <c r="BC669" s="267"/>
      <c r="BF669" s="267"/>
    </row>
    <row r="670" spans="1:58" ht="10" customHeight="1">
      <c r="A670" s="21"/>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21"/>
      <c r="AR670" s="193" t="str">
        <f>IF(AS670="","",MAX(AR$229:AR669)+1)</f>
        <v/>
      </c>
      <c r="AW670" s="197" t="str">
        <f>IFERROR(INDEX($AS$242:$AS$846,MATCH(ROW()-ROW($AW$226),$AR$242:$AR$846,0)),"")</f>
        <v/>
      </c>
      <c r="AX670" s="197" t="str">
        <f>IFERROR(INDEX($AT$242:$AT$846,MATCH(ROW()-ROW($AX$226),$AR$242:$AR$846,0)),"")</f>
        <v/>
      </c>
      <c r="AY670" s="197" t="str">
        <f>IFERROR(INDEX($AU$242:$AU$846,MATCH(ROW()-ROW($AY$226),$AR$242:$AR$846,0)),"")</f>
        <v/>
      </c>
      <c r="AZ670" s="197" t="str">
        <f>IFERROR(INDEX($AV$242:$AV$846,MATCH(ROW()-ROW($AZ$226),$AR$242:$AR$846,0)),"")</f>
        <v/>
      </c>
      <c r="BA670" s="197"/>
      <c r="BB670" s="197"/>
      <c r="BC670" s="267"/>
      <c r="BF670" s="267"/>
    </row>
    <row r="671" spans="1:58" ht="7"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R671" s="193" t="str">
        <f>IF(AS671="","",MAX(AR$229:AR670)+1)</f>
        <v/>
      </c>
      <c r="AW671" s="197" t="str">
        <f>IFERROR(INDEX($AS$242:$AS$846,MATCH(ROW()-ROW($AW$226),$AR$242:$AR$846,0)),"")</f>
        <v/>
      </c>
      <c r="AX671" s="197" t="str">
        <f>IFERROR(INDEX($AT$242:$AT$846,MATCH(ROW()-ROW($AX$226),$AR$242:$AR$846,0)),"")</f>
        <v/>
      </c>
      <c r="AY671" s="197" t="str">
        <f>IFERROR(INDEX($AU$242:$AU$846,MATCH(ROW()-ROW($AY$226),$AR$242:$AR$846,0)),"")</f>
        <v/>
      </c>
      <c r="AZ671" s="197" t="str">
        <f>IFERROR(INDEX($AV$242:$AV$846,MATCH(ROW()-ROW($AZ$226),$AR$242:$AR$846,0)),"")</f>
        <v/>
      </c>
      <c r="BA671" s="197"/>
      <c r="BB671" s="197"/>
      <c r="BC671" s="267"/>
      <c r="BF671" s="267"/>
    </row>
    <row r="672" spans="1:58" ht="20.149999999999999" customHeight="1">
      <c r="A672" s="57"/>
      <c r="B672" s="376" t="s">
        <v>355</v>
      </c>
      <c r="C672" s="376"/>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c r="AD672" s="376"/>
      <c r="AE672" s="376"/>
      <c r="AF672" s="21"/>
      <c r="AR672" s="193" t="str">
        <f>IF(AS672="","",MAX(AR$229:AR671)+1)</f>
        <v/>
      </c>
      <c r="AW672" s="197" t="str">
        <f>IFERROR(INDEX($AS$242:$AS$846,MATCH(ROW()-ROW($AW$226),$AR$242:$AR$846,0)),"")</f>
        <v/>
      </c>
      <c r="AX672" s="197" t="str">
        <f>IFERROR(INDEX($AT$242:$AT$846,MATCH(ROW()-ROW($AX$226),$AR$242:$AR$846,0)),"")</f>
        <v/>
      </c>
      <c r="AY672" s="197" t="str">
        <f>IFERROR(INDEX($AU$242:$AU$846,MATCH(ROW()-ROW($AY$226),$AR$242:$AR$846,0)),"")</f>
        <v/>
      </c>
      <c r="AZ672" s="197" t="str">
        <f>IFERROR(INDEX($AV$242:$AV$846,MATCH(ROW()-ROW($AZ$226),$AR$242:$AR$846,0)),"")</f>
        <v/>
      </c>
      <c r="BA672" s="197"/>
      <c r="BB672" s="197"/>
      <c r="BC672" s="267"/>
      <c r="BF672" s="267"/>
    </row>
    <row r="673" spans="1:58" ht="7"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R673" s="193" t="str">
        <f>IF(AS673="","",MAX(AR$229:AR672)+1)</f>
        <v/>
      </c>
      <c r="AW673" s="197" t="str">
        <f>IFERROR(INDEX($AS$242:$AS$846,MATCH(ROW()-ROW($AW$226),$AR$242:$AR$846,0)),"")</f>
        <v/>
      </c>
      <c r="AX673" s="197" t="str">
        <f>IFERROR(INDEX($AT$242:$AT$846,MATCH(ROW()-ROW($AX$226),$AR$242:$AR$846,0)),"")</f>
        <v/>
      </c>
      <c r="AY673" s="197" t="str">
        <f>IFERROR(INDEX($AU$242:$AU$846,MATCH(ROW()-ROW($AY$226),$AR$242:$AR$846,0)),"")</f>
        <v/>
      </c>
      <c r="AZ673" s="197" t="str">
        <f>IFERROR(INDEX($AV$242:$AV$846,MATCH(ROW()-ROW($AZ$226),$AR$242:$AR$846,0)),"")</f>
        <v/>
      </c>
      <c r="BA673" s="197"/>
      <c r="BB673" s="197"/>
      <c r="BC673" s="267"/>
      <c r="BF673" s="267"/>
    </row>
    <row r="674" spans="1:58" ht="20.149999999999999" customHeight="1">
      <c r="A674" s="21"/>
      <c r="B674" s="475" t="s">
        <v>149</v>
      </c>
      <c r="C674" s="475"/>
      <c r="D674" s="475"/>
      <c r="E674" s="475"/>
      <c r="F674" s="475"/>
      <c r="G674" s="475"/>
      <c r="H674" s="475"/>
      <c r="I674" s="475"/>
      <c r="J674" s="475"/>
      <c r="K674" s="475"/>
      <c r="L674" s="475"/>
      <c r="M674" s="475"/>
      <c r="N674" s="475"/>
      <c r="O674" s="475"/>
      <c r="P674" s="475"/>
      <c r="Q674" s="476" t="s">
        <v>150</v>
      </c>
      <c r="R674" s="476"/>
      <c r="S674" s="476"/>
      <c r="T674" s="476"/>
      <c r="U674" s="476"/>
      <c r="V674" s="476"/>
      <c r="W674" s="324" t="s">
        <v>151</v>
      </c>
      <c r="X674" s="324"/>
      <c r="Y674" s="324"/>
      <c r="Z674" s="477" t="s">
        <v>152</v>
      </c>
      <c r="AA674" s="477"/>
      <c r="AB674" s="477"/>
      <c r="AC674" s="477"/>
      <c r="AD674" s="477"/>
      <c r="AE674" s="477"/>
      <c r="AF674" s="21"/>
      <c r="AR674" s="193" t="str">
        <f>IF(AS674="","",MAX(AR$229:AR673)+1)</f>
        <v/>
      </c>
      <c r="AW674" s="197" t="str">
        <f>IFERROR(INDEX($AS$242:$AS$846,MATCH(ROW()-ROW($AW$226),$AR$242:$AR$846,0)),"")</f>
        <v/>
      </c>
      <c r="AX674" s="197" t="str">
        <f>IFERROR(INDEX($AT$242:$AT$846,MATCH(ROW()-ROW($AX$226),$AR$242:$AR$846,0)),"")</f>
        <v/>
      </c>
      <c r="AY674" s="197" t="str">
        <f>IFERROR(INDEX($AU$242:$AU$846,MATCH(ROW()-ROW($AY$226),$AR$242:$AR$846,0)),"")</f>
        <v/>
      </c>
      <c r="AZ674" s="197" t="str">
        <f>IFERROR(INDEX($AV$242:$AV$846,MATCH(ROW()-ROW($AZ$226),$AR$242:$AR$846,0)),"")</f>
        <v/>
      </c>
      <c r="BA674" s="197"/>
      <c r="BB674" s="197"/>
      <c r="BC674" s="267"/>
      <c r="BF674" s="267"/>
    </row>
    <row r="675" spans="1:58" ht="20.149999999999999" customHeight="1">
      <c r="A675" s="21"/>
      <c r="B675" s="475"/>
      <c r="C675" s="475"/>
      <c r="D675" s="475"/>
      <c r="E675" s="475"/>
      <c r="F675" s="475"/>
      <c r="G675" s="475"/>
      <c r="H675" s="475"/>
      <c r="I675" s="475"/>
      <c r="J675" s="475"/>
      <c r="K675" s="475"/>
      <c r="L675" s="475"/>
      <c r="M675" s="475"/>
      <c r="N675" s="475"/>
      <c r="O675" s="475"/>
      <c r="P675" s="475"/>
      <c r="Q675" s="523" t="s">
        <v>75</v>
      </c>
      <c r="R675" s="523"/>
      <c r="S675" s="523"/>
      <c r="T675" s="523" t="s">
        <v>76</v>
      </c>
      <c r="U675" s="523"/>
      <c r="V675" s="523"/>
      <c r="W675" s="324"/>
      <c r="X675" s="324"/>
      <c r="Y675" s="324"/>
      <c r="Z675" s="523" t="s">
        <v>75</v>
      </c>
      <c r="AA675" s="523"/>
      <c r="AB675" s="523"/>
      <c r="AC675" s="523" t="s">
        <v>76</v>
      </c>
      <c r="AD675" s="523"/>
      <c r="AE675" s="523"/>
      <c r="AF675" s="21"/>
      <c r="AR675" s="193" t="str">
        <f>IF(AS675="","",MAX(AR$229:AR674)+1)</f>
        <v/>
      </c>
      <c r="AW675" s="197" t="str">
        <f>IFERROR(INDEX($AS$242:$AS$846,MATCH(ROW()-ROW($AW$226),$AR$242:$AR$846,0)),"")</f>
        <v/>
      </c>
      <c r="AX675" s="197" t="str">
        <f>IFERROR(INDEX($AT$242:$AT$846,MATCH(ROW()-ROW($AX$226),$AR$242:$AR$846,0)),"")</f>
        <v/>
      </c>
      <c r="AY675" s="197" t="str">
        <f>IFERROR(INDEX($AU$242:$AU$846,MATCH(ROW()-ROW($AY$226),$AR$242:$AR$846,0)),"")</f>
        <v/>
      </c>
      <c r="AZ675" s="197" t="str">
        <f>IFERROR(INDEX($AV$242:$AV$846,MATCH(ROW()-ROW($AZ$226),$AR$242:$AR$846,0)),"")</f>
        <v/>
      </c>
      <c r="BA675" s="197"/>
      <c r="BB675" s="197"/>
      <c r="BC675" s="267"/>
      <c r="BF675" s="267"/>
    </row>
    <row r="676" spans="1:58" ht="7"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R676" s="193" t="str">
        <f>IF(AS676="","",MAX(AR$229:AR675)+1)</f>
        <v/>
      </c>
      <c r="AW676" s="197" t="str">
        <f>IFERROR(INDEX($AS$242:$AS$846,MATCH(ROW()-ROW($AW$226),$AR$242:$AR$846,0)),"")</f>
        <v/>
      </c>
      <c r="AX676" s="197" t="str">
        <f>IFERROR(INDEX($AT$242:$AT$846,MATCH(ROW()-ROW($AX$226),$AR$242:$AR$846,0)),"")</f>
        <v/>
      </c>
      <c r="AY676" s="197" t="str">
        <f>IFERROR(INDEX($AU$242:$AU$846,MATCH(ROW()-ROW($AY$226),$AR$242:$AR$846,0)),"")</f>
        <v/>
      </c>
      <c r="AZ676" s="197" t="str">
        <f>IFERROR(INDEX($AV$242:$AV$846,MATCH(ROW()-ROW($AZ$226),$AR$242:$AR$846,0)),"")</f>
        <v/>
      </c>
      <c r="BA676" s="197"/>
      <c r="BB676" s="197"/>
      <c r="BC676" s="267"/>
      <c r="BF676" s="267"/>
    </row>
    <row r="677" spans="1:58" ht="32.15" customHeight="1">
      <c r="A677" s="57"/>
      <c r="B677" s="413" t="s">
        <v>356</v>
      </c>
      <c r="C677" s="438"/>
      <c r="D677" s="438"/>
      <c r="E677" s="438"/>
      <c r="F677" s="438"/>
      <c r="G677" s="438"/>
      <c r="H677" s="438"/>
      <c r="I677" s="438"/>
      <c r="J677" s="438"/>
      <c r="K677" s="438"/>
      <c r="L677" s="438"/>
      <c r="M677" s="438"/>
      <c r="N677" s="438"/>
      <c r="O677" s="438"/>
      <c r="P677" s="438"/>
      <c r="Q677" s="502">
        <f>VLOOKUP($AG677,PriceList,3,FALSE)</f>
        <v>7.87</v>
      </c>
      <c r="R677" s="502"/>
      <c r="S677" s="502"/>
      <c r="T677" s="502">
        <f>VLOOKUP($AG677,PriceList,4,FALSE)</f>
        <v>10.231</v>
      </c>
      <c r="U677" s="502"/>
      <c r="V677" s="502"/>
      <c r="W677" s="472"/>
      <c r="X677" s="473"/>
      <c r="Y677" s="474"/>
      <c r="Z677" s="515">
        <f>Q677*W677</f>
        <v>0</v>
      </c>
      <c r="AA677" s="502"/>
      <c r="AB677" s="502"/>
      <c r="AC677" s="502">
        <f>T677*W677</f>
        <v>0</v>
      </c>
      <c r="AD677" s="502"/>
      <c r="AE677" s="502"/>
      <c r="AF677" s="21"/>
      <c r="AG677" s="61" t="s">
        <v>357</v>
      </c>
      <c r="AI677" s="66" t="b">
        <f>AND(W677&gt;0,AH677="Y")</f>
        <v>0</v>
      </c>
      <c r="AJ677" s="116" t="b">
        <f>OR(ISERROR(Q677),ISERROR(T677),ISERROR(Z677),ISERROR(AC677))</f>
        <v>0</v>
      </c>
      <c r="AQ677" s="196" t="s">
        <v>358</v>
      </c>
      <c r="AR677" s="193" t="str">
        <f>IF(AS677="","",MAX(AR$229:AR676)+1)</f>
        <v/>
      </c>
      <c r="AS677" s="209" t="str">
        <f>IF(W677&gt;0,AQ677,"")</f>
        <v/>
      </c>
      <c r="AT677" s="210" t="str">
        <f>IF(W677&gt;0,W677,"")</f>
        <v/>
      </c>
      <c r="AU677" s="211" t="str">
        <f>IF(W677&gt;0,Z677,"")</f>
        <v/>
      </c>
      <c r="AV677" s="211" t="str">
        <f>IF(W677&gt;0,AC677,"")</f>
        <v/>
      </c>
      <c r="AW677" s="197" t="str">
        <f>IFERROR(INDEX($AS$242:$AS$846,MATCH(ROW()-ROW($AW$226),$AR$242:$AR$846,0)),"")</f>
        <v/>
      </c>
      <c r="AX677" s="197" t="str">
        <f>IFERROR(INDEX($AT$242:$AT$846,MATCH(ROW()-ROW($AX$226),$AR$242:$AR$846,0)),"")</f>
        <v/>
      </c>
      <c r="AY677" s="197" t="str">
        <f>IFERROR(INDEX($AU$242:$AU$846,MATCH(ROW()-ROW($AY$226),$AR$242:$AR$846,0)),"")</f>
        <v/>
      </c>
      <c r="AZ677" s="197" t="str">
        <f>IFERROR(INDEX($AV$242:$AV$846,MATCH(ROW()-ROW($AZ$226),$AR$242:$AR$846,0)),"")</f>
        <v/>
      </c>
      <c r="BA677" s="197"/>
      <c r="BB677" s="197"/>
      <c r="BC677" s="267"/>
      <c r="BF677" s="267"/>
    </row>
    <row r="678" spans="1:58" ht="5.1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R678" s="193" t="str">
        <f>IF(AS678="","",MAX(AR$229:AR677)+1)</f>
        <v/>
      </c>
      <c r="AW678" s="197" t="str">
        <f>IFERROR(INDEX($AS$242:$AS$846,MATCH(ROW()-ROW($AW$226),$AR$242:$AR$846,0)),"")</f>
        <v/>
      </c>
      <c r="AX678" s="197" t="str">
        <f>IFERROR(INDEX($AT$242:$AT$846,MATCH(ROW()-ROW($AX$226),$AR$242:$AR$846,0)),"")</f>
        <v/>
      </c>
      <c r="AY678" s="197" t="str">
        <f>IFERROR(INDEX($AU$242:$AU$846,MATCH(ROW()-ROW($AY$226),$AR$242:$AR$846,0)),"")</f>
        <v/>
      </c>
      <c r="AZ678" s="197" t="str">
        <f>IFERROR(INDEX($AV$242:$AV$846,MATCH(ROW()-ROW($AZ$226),$AR$242:$AR$846,0)),"")</f>
        <v/>
      </c>
      <c r="BA678" s="197"/>
      <c r="BB678" s="197"/>
      <c r="BC678" s="267"/>
      <c r="BF678" s="267"/>
    </row>
    <row r="679" spans="1:58" ht="5.15" customHeight="1">
      <c r="A679" s="21"/>
      <c r="B679" s="21"/>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21"/>
      <c r="AF679" s="21"/>
      <c r="AR679" s="193" t="str">
        <f>IF(AS679="","",MAX(AR$229:AR678)+1)</f>
        <v/>
      </c>
      <c r="AW679" s="197" t="str">
        <f>IFERROR(INDEX($AS$242:$AS$846,MATCH(ROW()-ROW($AW$226),$AR$242:$AR$846,0)),"")</f>
        <v/>
      </c>
      <c r="AX679" s="197" t="str">
        <f>IFERROR(INDEX($AT$242:$AT$846,MATCH(ROW()-ROW($AX$226),$AR$242:$AR$846,0)),"")</f>
        <v/>
      </c>
      <c r="AY679" s="197" t="str">
        <f>IFERROR(INDEX($AU$242:$AU$846,MATCH(ROW()-ROW($AY$226),$AR$242:$AR$846,0)),"")</f>
        <v/>
      </c>
      <c r="AZ679" s="197" t="str">
        <f>IFERROR(INDEX($AV$242:$AV$846,MATCH(ROW()-ROW($AZ$226),$AR$242:$AR$846,0)),"")</f>
        <v/>
      </c>
      <c r="BA679" s="197"/>
      <c r="BB679" s="197"/>
      <c r="BC679" s="267"/>
      <c r="BF679" s="267"/>
    </row>
    <row r="680" spans="1:58" ht="5.1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R680" s="193" t="str">
        <f>IF(AS680="","",MAX(AR$229:AR679)+1)</f>
        <v/>
      </c>
      <c r="AW680" s="197" t="str">
        <f>IFERROR(INDEX($AS$242:$AS$846,MATCH(ROW()-ROW($AW$226),$AR$242:$AR$846,0)),"")</f>
        <v/>
      </c>
      <c r="AX680" s="197" t="str">
        <f>IFERROR(INDEX($AT$242:$AT$846,MATCH(ROW()-ROW($AX$226),$AR$242:$AR$846,0)),"")</f>
        <v/>
      </c>
      <c r="AY680" s="197" t="str">
        <f>IFERROR(INDEX($AU$242:$AU$846,MATCH(ROW()-ROW($AY$226),$AR$242:$AR$846,0)),"")</f>
        <v/>
      </c>
      <c r="AZ680" s="197" t="str">
        <f>IFERROR(INDEX($AV$242:$AV$846,MATCH(ROW()-ROW($AZ$226),$AR$242:$AR$846,0)),"")</f>
        <v/>
      </c>
      <c r="BA680" s="197"/>
      <c r="BB680" s="197"/>
      <c r="BC680" s="267"/>
      <c r="BF680" s="267"/>
    </row>
    <row r="681" spans="1:58" ht="32.15" customHeight="1">
      <c r="A681" s="57"/>
      <c r="B681" s="413" t="s">
        <v>359</v>
      </c>
      <c r="C681" s="438"/>
      <c r="D681" s="438"/>
      <c r="E681" s="438"/>
      <c r="F681" s="438"/>
      <c r="G681" s="438"/>
      <c r="H681" s="438"/>
      <c r="I681" s="438"/>
      <c r="J681" s="438"/>
      <c r="K681" s="438"/>
      <c r="L681" s="438"/>
      <c r="M681" s="438"/>
      <c r="N681" s="438"/>
      <c r="O681" s="438"/>
      <c r="P681" s="438"/>
      <c r="Q681" s="502">
        <f>VLOOKUP($AG681,PriceList,3,FALSE)</f>
        <v>21.26</v>
      </c>
      <c r="R681" s="502"/>
      <c r="S681" s="502"/>
      <c r="T681" s="502">
        <f>VLOOKUP($AG681,PriceList,4,FALSE)</f>
        <v>27.638000000000002</v>
      </c>
      <c r="U681" s="502"/>
      <c r="V681" s="502"/>
      <c r="W681" s="472"/>
      <c r="X681" s="473"/>
      <c r="Y681" s="474"/>
      <c r="Z681" s="515">
        <f>Q681*W681</f>
        <v>0</v>
      </c>
      <c r="AA681" s="502"/>
      <c r="AB681" s="502"/>
      <c r="AC681" s="502">
        <f>T681*W681</f>
        <v>0</v>
      </c>
      <c r="AD681" s="502"/>
      <c r="AE681" s="502"/>
      <c r="AF681" s="21"/>
      <c r="AG681" s="61" t="s">
        <v>360</v>
      </c>
      <c r="AI681" s="66" t="b">
        <f>AND(W681&gt;0,AH681="Y")</f>
        <v>0</v>
      </c>
      <c r="AJ681" s="116" t="b">
        <f>OR(ISERROR(Q681),ISERROR(T681),ISERROR(Z681),ISERROR(AC681))</f>
        <v>0</v>
      </c>
      <c r="AQ681" s="196" t="s">
        <v>361</v>
      </c>
      <c r="AR681" s="193" t="str">
        <f>IF(AS681="","",MAX(AR$229:AR680)+1)</f>
        <v/>
      </c>
      <c r="AS681" s="209" t="str">
        <f>IF(W681&gt;0,AQ681,"")</f>
        <v/>
      </c>
      <c r="AT681" s="210" t="str">
        <f>IF(W681&gt;0,W681,"")</f>
        <v/>
      </c>
      <c r="AU681" s="211" t="str">
        <f>IF(W681&gt;0,Z681,"")</f>
        <v/>
      </c>
      <c r="AV681" s="211" t="str">
        <f>IF(W681&gt;0,AC681,"")</f>
        <v/>
      </c>
      <c r="AW681" s="197" t="str">
        <f>IFERROR(INDEX($AS$242:$AS$846,MATCH(ROW()-ROW($AW$226),$AR$242:$AR$846,0)),"")</f>
        <v/>
      </c>
      <c r="AX681" s="197" t="str">
        <f>IFERROR(INDEX($AT$242:$AT$846,MATCH(ROW()-ROW($AX$226),$AR$242:$AR$846,0)),"")</f>
        <v/>
      </c>
      <c r="AY681" s="197" t="str">
        <f>IFERROR(INDEX($AU$242:$AU$846,MATCH(ROW()-ROW($AY$226),$AR$242:$AR$846,0)),"")</f>
        <v/>
      </c>
      <c r="AZ681" s="197" t="str">
        <f>IFERROR(INDEX($AV$242:$AV$846,MATCH(ROW()-ROW($AZ$226),$AR$242:$AR$846,0)),"")</f>
        <v/>
      </c>
      <c r="BA681" s="197"/>
      <c r="BB681" s="197"/>
      <c r="BC681" s="267"/>
      <c r="BF681" s="267"/>
    </row>
    <row r="682" spans="1:58" ht="5.1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R682" s="193" t="str">
        <f>IF(AS682="","",MAX(AR$229:AR681)+1)</f>
        <v/>
      </c>
      <c r="AW682" s="197" t="str">
        <f>IFERROR(INDEX($AS$242:$AS$846,MATCH(ROW()-ROW($AW$226),$AR$242:$AR$846,0)),"")</f>
        <v/>
      </c>
      <c r="AX682" s="197" t="str">
        <f>IFERROR(INDEX($AT$242:$AT$846,MATCH(ROW()-ROW($AX$226),$AR$242:$AR$846,0)),"")</f>
        <v/>
      </c>
      <c r="AY682" s="197" t="str">
        <f>IFERROR(INDEX($AU$242:$AU$846,MATCH(ROW()-ROW($AY$226),$AR$242:$AR$846,0)),"")</f>
        <v/>
      </c>
      <c r="AZ682" s="197" t="str">
        <f>IFERROR(INDEX($AV$242:$AV$846,MATCH(ROW()-ROW($AZ$226),$AR$242:$AR$846,0)),"")</f>
        <v/>
      </c>
      <c r="BA682" s="197"/>
      <c r="BB682" s="197"/>
      <c r="BC682" s="267"/>
      <c r="BF682" s="267"/>
    </row>
    <row r="683" spans="1:58" ht="5.15" customHeight="1">
      <c r="A683" s="21"/>
      <c r="B683" s="21"/>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21"/>
      <c r="AF683" s="21"/>
      <c r="AR683" s="193" t="str">
        <f>IF(AS683="","",MAX(AR$229:AR682)+1)</f>
        <v/>
      </c>
      <c r="AW683" s="197" t="str">
        <f>IFERROR(INDEX($AS$242:$AS$846,MATCH(ROW()-ROW($AW$226),$AR$242:$AR$846,0)),"")</f>
        <v/>
      </c>
      <c r="AX683" s="197" t="str">
        <f>IFERROR(INDEX($AT$242:$AT$846,MATCH(ROW()-ROW($AX$226),$AR$242:$AR$846,0)),"")</f>
        <v/>
      </c>
      <c r="AY683" s="197" t="str">
        <f>IFERROR(INDEX($AU$242:$AU$846,MATCH(ROW()-ROW($AY$226),$AR$242:$AR$846,0)),"")</f>
        <v/>
      </c>
      <c r="AZ683" s="197" t="str">
        <f>IFERROR(INDEX($AV$242:$AV$846,MATCH(ROW()-ROW($AZ$226),$AR$242:$AR$846,0)),"")</f>
        <v/>
      </c>
      <c r="BA683" s="197"/>
      <c r="BB683" s="197"/>
      <c r="BC683" s="267"/>
      <c r="BF683" s="267"/>
    </row>
    <row r="684" spans="1:58" ht="5.1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R684" s="193" t="str">
        <f>IF(AS684="","",MAX(AR$229:AR683)+1)</f>
        <v/>
      </c>
      <c r="AW684" s="197" t="str">
        <f>IFERROR(INDEX($AS$242:$AS$846,MATCH(ROW()-ROW($AW$226),$AR$242:$AR$846,0)),"")</f>
        <v/>
      </c>
      <c r="AX684" s="197" t="str">
        <f>IFERROR(INDEX($AT$242:$AT$846,MATCH(ROW()-ROW($AX$226),$AR$242:$AR$846,0)),"")</f>
        <v/>
      </c>
      <c r="AY684" s="197" t="str">
        <f>IFERROR(INDEX($AU$242:$AU$846,MATCH(ROW()-ROW($AY$226),$AR$242:$AR$846,0)),"")</f>
        <v/>
      </c>
      <c r="AZ684" s="197" t="str">
        <f>IFERROR(INDEX($AV$242:$AV$846,MATCH(ROW()-ROW($AZ$226),$AR$242:$AR$846,0)),"")</f>
        <v/>
      </c>
      <c r="BA684" s="197"/>
      <c r="BB684" s="197"/>
      <c r="BC684" s="267"/>
      <c r="BF684" s="267"/>
    </row>
    <row r="685" spans="1:58" ht="32.15" customHeight="1">
      <c r="A685" s="57"/>
      <c r="B685" s="413" t="s">
        <v>362</v>
      </c>
      <c r="C685" s="438"/>
      <c r="D685" s="438"/>
      <c r="E685" s="438"/>
      <c r="F685" s="438"/>
      <c r="G685" s="438"/>
      <c r="H685" s="438"/>
      <c r="I685" s="438"/>
      <c r="J685" s="438"/>
      <c r="K685" s="438"/>
      <c r="L685" s="438"/>
      <c r="M685" s="438"/>
      <c r="N685" s="438"/>
      <c r="O685" s="438"/>
      <c r="P685" s="438"/>
      <c r="Q685" s="502">
        <f>VLOOKUP($AG685,PriceList,3,FALSE)</f>
        <v>1.8</v>
      </c>
      <c r="R685" s="502"/>
      <c r="S685" s="502"/>
      <c r="T685" s="502">
        <f>VLOOKUP($AG685,PriceList,4,FALSE)</f>
        <v>2.34</v>
      </c>
      <c r="U685" s="502"/>
      <c r="V685" s="502"/>
      <c r="W685" s="472"/>
      <c r="X685" s="473"/>
      <c r="Y685" s="474"/>
      <c r="Z685" s="515">
        <f>Q685*W685</f>
        <v>0</v>
      </c>
      <c r="AA685" s="502"/>
      <c r="AB685" s="502"/>
      <c r="AC685" s="502">
        <f>T685*W685</f>
        <v>0</v>
      </c>
      <c r="AD685" s="502"/>
      <c r="AE685" s="502"/>
      <c r="AF685" s="21"/>
      <c r="AG685" s="61" t="s">
        <v>363</v>
      </c>
      <c r="AI685" s="66" t="b">
        <f>AND(W685&gt;0,AH685="Y")</f>
        <v>0</v>
      </c>
      <c r="AJ685" s="116" t="b">
        <f>OR(ISERROR(Q685),ISERROR(T685),ISERROR(Z685),ISERROR(AC685))</f>
        <v>0</v>
      </c>
      <c r="AQ685" s="196" t="s">
        <v>364</v>
      </c>
      <c r="AR685" s="193" t="str">
        <f>IF(AS685="","",MAX(AR$229:AR684)+1)</f>
        <v/>
      </c>
      <c r="AS685" s="209" t="str">
        <f>IF(W685&gt;0,AQ685,"")</f>
        <v/>
      </c>
      <c r="AT685" s="210" t="str">
        <f>IF(W685&gt;0,W685,"")</f>
        <v/>
      </c>
      <c r="AU685" s="211" t="str">
        <f>IF(W685&gt;0,Z685,"")</f>
        <v/>
      </c>
      <c r="AV685" s="211" t="str">
        <f>IF(W685&gt;0,AC685,"")</f>
        <v/>
      </c>
      <c r="AW685" s="197" t="str">
        <f>IFERROR(INDEX($AS$242:$AS$846,MATCH(ROW()-ROW($AW$226),$AR$242:$AR$846,0)),"")</f>
        <v/>
      </c>
      <c r="AX685" s="197" t="str">
        <f>IFERROR(INDEX($AT$242:$AT$846,MATCH(ROW()-ROW($AX$226),$AR$242:$AR$846,0)),"")</f>
        <v/>
      </c>
      <c r="AY685" s="197" t="str">
        <f>IFERROR(INDEX($AU$242:$AU$846,MATCH(ROW()-ROW($AY$226),$AR$242:$AR$846,0)),"")</f>
        <v/>
      </c>
      <c r="AZ685" s="197" t="str">
        <f>IFERROR(INDEX($AV$242:$AV$846,MATCH(ROW()-ROW($AZ$226),$AR$242:$AR$846,0)),"")</f>
        <v/>
      </c>
      <c r="BA685" s="197"/>
      <c r="BB685" s="197"/>
      <c r="BC685" s="267"/>
      <c r="BF685" s="267"/>
    </row>
    <row r="686" spans="1:58" ht="5.1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R686" s="193" t="str">
        <f>IF(AS686="","",MAX(AR$229:AR685)+1)</f>
        <v/>
      </c>
      <c r="AW686" s="197" t="str">
        <f>IFERROR(INDEX($AS$242:$AS$846,MATCH(ROW()-ROW($AW$226),$AR$242:$AR$846,0)),"")</f>
        <v/>
      </c>
      <c r="AX686" s="197" t="str">
        <f>IFERROR(INDEX($AT$242:$AT$846,MATCH(ROW()-ROW($AX$226),$AR$242:$AR$846,0)),"")</f>
        <v/>
      </c>
      <c r="AY686" s="197" t="str">
        <f>IFERROR(INDEX($AU$242:$AU$846,MATCH(ROW()-ROW($AY$226),$AR$242:$AR$846,0)),"")</f>
        <v/>
      </c>
      <c r="AZ686" s="197" t="str">
        <f>IFERROR(INDEX($AV$242:$AV$846,MATCH(ROW()-ROW($AZ$226),$AR$242:$AR$846,0)),"")</f>
        <v/>
      </c>
      <c r="BA686" s="197"/>
      <c r="BB686" s="197"/>
      <c r="BC686" s="267"/>
      <c r="BF686" s="267"/>
    </row>
    <row r="687" spans="1:58" ht="5.15" customHeight="1">
      <c r="A687" s="21"/>
      <c r="B687" s="21"/>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21"/>
      <c r="AF687" s="21"/>
      <c r="AR687" s="193" t="str">
        <f>IF(AS687="","",MAX(AR$229:AR686)+1)</f>
        <v/>
      </c>
      <c r="AW687" s="197" t="str">
        <f>IFERROR(INDEX($AS$242:$AS$846,MATCH(ROW()-ROW($AW$226),$AR$242:$AR$846,0)),"")</f>
        <v/>
      </c>
      <c r="AX687" s="197" t="str">
        <f>IFERROR(INDEX($AT$242:$AT$846,MATCH(ROW()-ROW($AX$226),$AR$242:$AR$846,0)),"")</f>
        <v/>
      </c>
      <c r="AY687" s="197" t="str">
        <f>IFERROR(INDEX($AU$242:$AU$846,MATCH(ROW()-ROW($AY$226),$AR$242:$AR$846,0)),"")</f>
        <v/>
      </c>
      <c r="AZ687" s="197" t="str">
        <f>IFERROR(INDEX($AV$242:$AV$846,MATCH(ROW()-ROW($AZ$226),$AR$242:$AR$846,0)),"")</f>
        <v/>
      </c>
      <c r="BA687" s="197"/>
      <c r="BB687" s="197"/>
      <c r="BC687" s="267"/>
      <c r="BF687" s="267"/>
    </row>
    <row r="688" spans="1:58" ht="5.1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R688" s="193" t="str">
        <f>IF(AS688="","",MAX(AR$229:AR687)+1)</f>
        <v/>
      </c>
      <c r="AW688" s="197" t="str">
        <f>IFERROR(INDEX($AS$242:$AS$846,MATCH(ROW()-ROW($AW$226),$AR$242:$AR$846,0)),"")</f>
        <v/>
      </c>
      <c r="AX688" s="197" t="str">
        <f>IFERROR(INDEX($AT$242:$AT$846,MATCH(ROW()-ROW($AX$226),$AR$242:$AR$846,0)),"")</f>
        <v/>
      </c>
      <c r="AY688" s="197" t="str">
        <f>IFERROR(INDEX($AU$242:$AU$846,MATCH(ROW()-ROW($AY$226),$AR$242:$AR$846,0)),"")</f>
        <v/>
      </c>
      <c r="AZ688" s="197" t="str">
        <f>IFERROR(INDEX($AV$242:$AV$846,MATCH(ROW()-ROW($AZ$226),$AR$242:$AR$846,0)),"")</f>
        <v/>
      </c>
      <c r="BA688" s="197"/>
      <c r="BB688" s="197"/>
      <c r="BC688" s="267"/>
      <c r="BF688" s="267"/>
    </row>
    <row r="689" spans="1:58" ht="32.15" customHeight="1">
      <c r="A689" s="57"/>
      <c r="B689" s="413" t="s">
        <v>365</v>
      </c>
      <c r="C689" s="438"/>
      <c r="D689" s="438"/>
      <c r="E689" s="438"/>
      <c r="F689" s="438"/>
      <c r="G689" s="438"/>
      <c r="H689" s="438"/>
      <c r="I689" s="438"/>
      <c r="J689" s="438"/>
      <c r="K689" s="438"/>
      <c r="L689" s="438"/>
      <c r="M689" s="438"/>
      <c r="N689" s="438"/>
      <c r="O689" s="438"/>
      <c r="P689" s="438"/>
      <c r="Q689" s="502">
        <f>VLOOKUP($AG689,PriceList,3,FALSE)</f>
        <v>24.75</v>
      </c>
      <c r="R689" s="502"/>
      <c r="S689" s="502"/>
      <c r="T689" s="502">
        <f>VLOOKUP($AG689,PriceList,4,FALSE)</f>
        <v>32.174999999999997</v>
      </c>
      <c r="U689" s="502"/>
      <c r="V689" s="502"/>
      <c r="W689" s="472"/>
      <c r="X689" s="473"/>
      <c r="Y689" s="474"/>
      <c r="Z689" s="515">
        <f>Q689*W689</f>
        <v>0</v>
      </c>
      <c r="AA689" s="502"/>
      <c r="AB689" s="502"/>
      <c r="AC689" s="502">
        <f>T689*W689</f>
        <v>0</v>
      </c>
      <c r="AD689" s="502"/>
      <c r="AE689" s="502"/>
      <c r="AF689" s="21"/>
      <c r="AG689" s="61" t="s">
        <v>366</v>
      </c>
      <c r="AI689" s="66" t="b">
        <f>AND(W689&gt;0,AH689="Y")</f>
        <v>0</v>
      </c>
      <c r="AJ689" s="116" t="b">
        <f>OR(ISERROR(Q689),ISERROR(T689),ISERROR(Z689),ISERROR(AC689))</f>
        <v>0</v>
      </c>
      <c r="AQ689" s="196" t="s">
        <v>367</v>
      </c>
      <c r="AR689" s="193" t="str">
        <f>IF(AS689="","",MAX(AR$229:AR688)+1)</f>
        <v/>
      </c>
      <c r="AS689" s="209" t="str">
        <f>IF(W689&gt;0,AQ689,"")</f>
        <v/>
      </c>
      <c r="AT689" s="210" t="str">
        <f>IF(W689&gt;0,W689,"")</f>
        <v/>
      </c>
      <c r="AU689" s="211" t="str">
        <f>IF(W689&gt;0,Z689,"")</f>
        <v/>
      </c>
      <c r="AV689" s="211" t="str">
        <f>IF(W689&gt;0,AC689,"")</f>
        <v/>
      </c>
      <c r="AW689" s="197" t="str">
        <f>IFERROR(INDEX($AS$242:$AS$846,MATCH(ROW()-ROW($AW$226),$AR$242:$AR$846,0)),"")</f>
        <v/>
      </c>
      <c r="AX689" s="197" t="str">
        <f>IFERROR(INDEX($AT$242:$AT$846,MATCH(ROW()-ROW($AX$226),$AR$242:$AR$846,0)),"")</f>
        <v/>
      </c>
      <c r="AY689" s="197" t="str">
        <f>IFERROR(INDEX($AU$242:$AU$846,MATCH(ROW()-ROW($AY$226),$AR$242:$AR$846,0)),"")</f>
        <v/>
      </c>
      <c r="AZ689" s="197" t="str">
        <f>IFERROR(INDEX($AV$242:$AV$846,MATCH(ROW()-ROW($AZ$226),$AR$242:$AR$846,0)),"")</f>
        <v/>
      </c>
      <c r="BA689" s="197"/>
      <c r="BB689" s="197"/>
      <c r="BC689" s="267"/>
      <c r="BF689" s="267"/>
    </row>
    <row r="690" spans="1:58" ht="5.1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R690" s="193" t="str">
        <f>IF(AS690="","",MAX(AR$229:AR689)+1)</f>
        <v/>
      </c>
      <c r="AW690" s="197" t="str">
        <f>IFERROR(INDEX($AS$242:$AS$846,MATCH(ROW()-ROW($AW$226),$AR$242:$AR$846,0)),"")</f>
        <v/>
      </c>
      <c r="AX690" s="197" t="str">
        <f>IFERROR(INDEX($AT$242:$AT$846,MATCH(ROW()-ROW($AX$226),$AR$242:$AR$846,0)),"")</f>
        <v/>
      </c>
      <c r="AY690" s="197" t="str">
        <f>IFERROR(INDEX($AU$242:$AU$846,MATCH(ROW()-ROW($AY$226),$AR$242:$AR$846,0)),"")</f>
        <v/>
      </c>
      <c r="AZ690" s="197" t="str">
        <f>IFERROR(INDEX($AV$242:$AV$846,MATCH(ROW()-ROW($AZ$226),$AR$242:$AR$846,0)),"")</f>
        <v/>
      </c>
      <c r="BA690" s="197"/>
      <c r="BB690" s="197"/>
      <c r="BC690" s="267"/>
      <c r="BF690" s="267"/>
    </row>
    <row r="691" spans="1:58" ht="5.15" customHeight="1">
      <c r="A691" s="21"/>
      <c r="B691" s="2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21"/>
      <c r="AF691" s="21"/>
      <c r="AR691" s="193" t="str">
        <f>IF(AS691="","",MAX(AR$229:AR690)+1)</f>
        <v/>
      </c>
      <c r="AW691" s="197" t="str">
        <f>IFERROR(INDEX($AS$242:$AS$846,MATCH(ROW()-ROW($AW$226),$AR$242:$AR$846,0)),"")</f>
        <v/>
      </c>
      <c r="AX691" s="197" t="str">
        <f>IFERROR(INDEX($AT$242:$AT$846,MATCH(ROW()-ROW($AX$226),$AR$242:$AR$846,0)),"")</f>
        <v/>
      </c>
      <c r="AY691" s="197" t="str">
        <f>IFERROR(INDEX($AU$242:$AU$846,MATCH(ROW()-ROW($AY$226),$AR$242:$AR$846,0)),"")</f>
        <v/>
      </c>
      <c r="AZ691" s="197" t="str">
        <f>IFERROR(INDEX($AV$242:$AV$846,MATCH(ROW()-ROW($AZ$226),$AR$242:$AR$846,0)),"")</f>
        <v/>
      </c>
      <c r="BA691" s="197"/>
      <c r="BB691" s="197"/>
      <c r="BC691" s="267"/>
      <c r="BF691" s="267"/>
    </row>
    <row r="692" spans="1:58" ht="5.1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R692" s="193" t="str">
        <f>IF(AS692="","",MAX(AR$229:AR691)+1)</f>
        <v/>
      </c>
      <c r="AW692" s="197" t="str">
        <f>IFERROR(INDEX($AS$242:$AS$846,MATCH(ROW()-ROW($AW$226),$AR$242:$AR$846,0)),"")</f>
        <v/>
      </c>
      <c r="AX692" s="197" t="str">
        <f>IFERROR(INDEX($AT$242:$AT$846,MATCH(ROW()-ROW($AX$226),$AR$242:$AR$846,0)),"")</f>
        <v/>
      </c>
      <c r="AY692" s="197" t="str">
        <f>IFERROR(INDEX($AU$242:$AU$846,MATCH(ROW()-ROW($AY$226),$AR$242:$AR$846,0)),"")</f>
        <v/>
      </c>
      <c r="AZ692" s="197" t="str">
        <f>IFERROR(INDEX($AV$242:$AV$846,MATCH(ROW()-ROW($AZ$226),$AR$242:$AR$846,0)),"")</f>
        <v/>
      </c>
      <c r="BA692" s="197"/>
      <c r="BB692" s="197"/>
      <c r="BC692" s="267"/>
      <c r="BF692" s="267"/>
    </row>
    <row r="693" spans="1:58" ht="32.15" customHeight="1">
      <c r="A693" s="57"/>
      <c r="B693" s="413" t="s">
        <v>368</v>
      </c>
      <c r="C693" s="438"/>
      <c r="D693" s="438"/>
      <c r="E693" s="438"/>
      <c r="F693" s="438"/>
      <c r="G693" s="438"/>
      <c r="H693" s="438"/>
      <c r="I693" s="438"/>
      <c r="J693" s="438"/>
      <c r="K693" s="438"/>
      <c r="L693" s="438"/>
      <c r="M693" s="438"/>
      <c r="N693" s="438"/>
      <c r="O693" s="438"/>
      <c r="P693" s="438"/>
      <c r="Q693" s="502">
        <f>VLOOKUP($AG693,PriceList,3,FALSE)</f>
        <v>23.62</v>
      </c>
      <c r="R693" s="502"/>
      <c r="S693" s="502"/>
      <c r="T693" s="502">
        <f>VLOOKUP($AG693,PriceList,4,FALSE)</f>
        <v>30.706</v>
      </c>
      <c r="U693" s="502"/>
      <c r="V693" s="502"/>
      <c r="W693" s="472"/>
      <c r="X693" s="473"/>
      <c r="Y693" s="474"/>
      <c r="Z693" s="515">
        <f>Q693*W693</f>
        <v>0</v>
      </c>
      <c r="AA693" s="502"/>
      <c r="AB693" s="502"/>
      <c r="AC693" s="502">
        <f>T693*W693</f>
        <v>0</v>
      </c>
      <c r="AD693" s="502"/>
      <c r="AE693" s="502"/>
      <c r="AF693" s="21"/>
      <c r="AG693" s="61" t="s">
        <v>369</v>
      </c>
      <c r="AI693" s="66" t="b">
        <f>AND(W693&gt;0,AH693="Y")</f>
        <v>0</v>
      </c>
      <c r="AJ693" s="116" t="b">
        <f>OR(ISERROR(Q693),ISERROR(T693),ISERROR(Z693),ISERROR(AC693))</f>
        <v>0</v>
      </c>
      <c r="AQ693" s="196" t="s">
        <v>370</v>
      </c>
      <c r="AR693" s="193" t="str">
        <f>IF(AS693="","",MAX(AR$229:AR692)+1)</f>
        <v/>
      </c>
      <c r="AS693" s="209" t="str">
        <f>IF(W693&gt;0,AQ693,"")</f>
        <v/>
      </c>
      <c r="AT693" s="210" t="str">
        <f>IF(W693&gt;0,W693,"")</f>
        <v/>
      </c>
      <c r="AU693" s="211" t="str">
        <f>IF(W693&gt;0,Z693,"")</f>
        <v/>
      </c>
      <c r="AV693" s="211" t="str">
        <f>IF(W693&gt;0,AC693,"")</f>
        <v/>
      </c>
      <c r="AW693" s="197" t="str">
        <f>IFERROR(INDEX($AS$242:$AS$846,MATCH(ROW()-ROW($AW$226),$AR$242:$AR$846,0)),"")</f>
        <v/>
      </c>
      <c r="AX693" s="197" t="str">
        <f>IFERROR(INDEX($AT$242:$AT$846,MATCH(ROW()-ROW($AX$226),$AR$242:$AR$846,0)),"")</f>
        <v/>
      </c>
      <c r="AY693" s="197" t="str">
        <f>IFERROR(INDEX($AU$242:$AU$846,MATCH(ROW()-ROW($AY$226),$AR$242:$AR$846,0)),"")</f>
        <v/>
      </c>
      <c r="AZ693" s="197" t="str">
        <f>IFERROR(INDEX($AV$242:$AV$846,MATCH(ROW()-ROW($AZ$226),$AR$242:$AR$846,0)),"")</f>
        <v/>
      </c>
      <c r="BA693" s="197"/>
      <c r="BB693" s="197"/>
      <c r="BC693" s="267"/>
      <c r="BF693" s="267"/>
    </row>
    <row r="694" spans="1:58" ht="5.1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R694" s="193" t="str">
        <f>IF(AS694="","",MAX(AR$229:AR693)+1)</f>
        <v/>
      </c>
      <c r="AW694" s="197" t="str">
        <f>IFERROR(INDEX($AS$242:$AS$846,MATCH(ROW()-ROW($AW$226),$AR$242:$AR$846,0)),"")</f>
        <v/>
      </c>
      <c r="AX694" s="197" t="str">
        <f>IFERROR(INDEX($AT$242:$AT$846,MATCH(ROW()-ROW($AX$226),$AR$242:$AR$846,0)),"")</f>
        <v/>
      </c>
      <c r="AY694" s="197" t="str">
        <f>IFERROR(INDEX($AU$242:$AU$846,MATCH(ROW()-ROW($AY$226),$AR$242:$AR$846,0)),"")</f>
        <v/>
      </c>
      <c r="AZ694" s="197" t="str">
        <f>IFERROR(INDEX($AV$242:$AV$846,MATCH(ROW()-ROW($AZ$226),$AR$242:$AR$846,0)),"")</f>
        <v/>
      </c>
      <c r="BA694" s="197"/>
      <c r="BB694" s="197"/>
      <c r="BC694" s="267"/>
      <c r="BF694" s="267"/>
    </row>
    <row r="695" spans="1:58" ht="5.15" customHeight="1">
      <c r="A695" s="21"/>
      <c r="B695" s="21"/>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21"/>
      <c r="AF695" s="21"/>
      <c r="AR695" s="193" t="str">
        <f>IF(AS695="","",MAX(AR$229:AR694)+1)</f>
        <v/>
      </c>
      <c r="AW695" s="197" t="str">
        <f>IFERROR(INDEX($AS$242:$AS$846,MATCH(ROW()-ROW($AW$226),$AR$242:$AR$846,0)),"")</f>
        <v/>
      </c>
      <c r="AX695" s="197" t="str">
        <f>IFERROR(INDEX($AT$242:$AT$846,MATCH(ROW()-ROW($AX$226),$AR$242:$AR$846,0)),"")</f>
        <v/>
      </c>
      <c r="AY695" s="197" t="str">
        <f>IFERROR(INDEX($AU$242:$AU$846,MATCH(ROW()-ROW($AY$226),$AR$242:$AR$846,0)),"")</f>
        <v/>
      </c>
      <c r="AZ695" s="197" t="str">
        <f>IFERROR(INDEX($AV$242:$AV$846,MATCH(ROW()-ROW($AZ$226),$AR$242:$AR$846,0)),"")</f>
        <v/>
      </c>
      <c r="BA695" s="197"/>
      <c r="BB695" s="197"/>
      <c r="BC695" s="267"/>
      <c r="BF695" s="267"/>
    </row>
    <row r="696" spans="1:58" ht="10" customHeight="1">
      <c r="A696" s="57"/>
      <c r="B696" s="9"/>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c r="AA696" s="52"/>
      <c r="AB696" s="52"/>
      <c r="AC696" s="52"/>
      <c r="AD696" s="52"/>
      <c r="AE696" s="52"/>
      <c r="AF696" s="21"/>
      <c r="AR696" s="193" t="str">
        <f>IF(AS696="","",MAX(AR$229:AR695)+1)</f>
        <v/>
      </c>
      <c r="AW696" s="197" t="str">
        <f>IFERROR(INDEX($AS$242:$AS$846,MATCH(ROW()-ROW($AW$226),$AR$242:$AR$846,0)),"")</f>
        <v/>
      </c>
      <c r="AX696" s="197" t="str">
        <f>IFERROR(INDEX($AT$242:$AT$846,MATCH(ROW()-ROW($AX$226),$AR$242:$AR$846,0)),"")</f>
        <v/>
      </c>
      <c r="AY696" s="197" t="str">
        <f>IFERROR(INDEX($AU$242:$AU$846,MATCH(ROW()-ROW($AY$226),$AR$242:$AR$846,0)),"")</f>
        <v/>
      </c>
      <c r="AZ696" s="197" t="str">
        <f>IFERROR(INDEX($AV$242:$AV$846,MATCH(ROW()-ROW($AZ$226),$AR$242:$AR$846,0)),"")</f>
        <v/>
      </c>
      <c r="BA696" s="197"/>
      <c r="BB696" s="197"/>
      <c r="BC696" s="267"/>
      <c r="BF696" s="267"/>
    </row>
    <row r="697" spans="1:58" ht="20.149999999999999" customHeight="1">
      <c r="A697" s="350">
        <f>A645+1</f>
        <v>11</v>
      </c>
      <c r="B697" s="350"/>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c r="AB697" s="71"/>
      <c r="AC697" s="71"/>
      <c r="AD697" s="71"/>
      <c r="AE697" s="7"/>
      <c r="AF697" s="7"/>
      <c r="AR697" s="193" t="str">
        <f>IF(AS697="","",MAX(AR$229:AR696)+1)</f>
        <v/>
      </c>
      <c r="AW697" s="197" t="str">
        <f>IFERROR(INDEX($AS$242:$AS$846,MATCH(ROW()-ROW($AW$226),$AR$242:$AR$846,0)),"")</f>
        <v/>
      </c>
      <c r="AX697" s="197" t="str">
        <f>IFERROR(INDEX($AT$242:$AT$846,MATCH(ROW()-ROW($AX$226),$AR$242:$AR$846,0)),"")</f>
        <v/>
      </c>
      <c r="AY697" s="197" t="str">
        <f>IFERROR(INDEX($AU$242:$AU$846,MATCH(ROW()-ROW($AY$226),$AR$242:$AR$846,0)),"")</f>
        <v/>
      </c>
      <c r="AZ697" s="197" t="str">
        <f>IFERROR(INDEX($AV$242:$AV$846,MATCH(ROW()-ROW($AZ$226),$AR$242:$AR$846,0)),"")</f>
        <v/>
      </c>
      <c r="BA697" s="197"/>
      <c r="BB697" s="197"/>
      <c r="BC697" s="267"/>
      <c r="BF697" s="267"/>
    </row>
    <row r="698" spans="1:58" ht="10" customHeight="1">
      <c r="A698" s="57"/>
      <c r="B698" s="9"/>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52"/>
      <c r="AF698" s="21"/>
      <c r="AR698" s="193" t="str">
        <f>IF(AS698="","",MAX(AR$229:AR697)+1)</f>
        <v/>
      </c>
      <c r="AW698" s="197" t="str">
        <f>IFERROR(INDEX($AS$242:$AS$846,MATCH(ROW()-ROW($AW$226),$AR$242:$AR$846,0)),"")</f>
        <v/>
      </c>
      <c r="AX698" s="197" t="str">
        <f>IFERROR(INDEX($AT$242:$AT$846,MATCH(ROW()-ROW($AX$226),$AR$242:$AR$846,0)),"")</f>
        <v/>
      </c>
      <c r="AY698" s="197" t="str">
        <f>IFERROR(INDEX($AU$242:$AU$846,MATCH(ROW()-ROW($AY$226),$AR$242:$AR$846,0)),"")</f>
        <v/>
      </c>
      <c r="AZ698" s="197" t="str">
        <f>IFERROR(INDEX($AV$242:$AV$846,MATCH(ROW()-ROW($AZ$226),$AR$242:$AR$846,0)),"")</f>
        <v/>
      </c>
      <c r="BA698" s="197"/>
      <c r="BB698" s="197"/>
      <c r="BC698" s="267"/>
      <c r="BF698" s="267"/>
    </row>
    <row r="699" spans="1:58" ht="10" customHeight="1">
      <c r="A699" s="21"/>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21"/>
      <c r="AR699" s="193" t="str">
        <f>IF(AS699="","",MAX(AR$229:AR698)+1)</f>
        <v/>
      </c>
      <c r="AW699" s="197" t="str">
        <f>IFERROR(INDEX($AS$242:$AS$846,MATCH(ROW()-ROW($AW$226),$AR$242:$AR$846,0)),"")</f>
        <v/>
      </c>
      <c r="AX699" s="197" t="str">
        <f>IFERROR(INDEX($AT$242:$AT$846,MATCH(ROW()-ROW($AX$226),$AR$242:$AR$846,0)),"")</f>
        <v/>
      </c>
      <c r="AY699" s="197" t="str">
        <f>IFERROR(INDEX($AU$242:$AU$846,MATCH(ROW()-ROW($AY$226),$AR$242:$AR$846,0)),"")</f>
        <v/>
      </c>
      <c r="AZ699" s="197" t="str">
        <f>IFERROR(INDEX($AV$242:$AV$846,MATCH(ROW()-ROW($AZ$226),$AR$242:$AR$846,0)),"")</f>
        <v/>
      </c>
      <c r="BA699" s="197"/>
      <c r="BB699" s="197"/>
      <c r="BC699" s="267"/>
      <c r="BF699" s="267"/>
    </row>
    <row r="700" spans="1:58" ht="20.149999999999999" customHeight="1">
      <c r="A700" s="21"/>
      <c r="B700" s="8"/>
      <c r="C700" s="418" t="s">
        <v>121</v>
      </c>
      <c r="D700" s="418"/>
      <c r="E700" s="418"/>
      <c r="F700" s="418"/>
      <c r="G700" s="418"/>
      <c r="H700" s="418"/>
      <c r="I700" s="418"/>
      <c r="J700" s="418"/>
      <c r="K700" s="418"/>
      <c r="L700" s="418"/>
      <c r="M700" s="418"/>
      <c r="N700" s="418"/>
      <c r="O700" s="418"/>
      <c r="P700" s="418"/>
      <c r="Q700" s="418"/>
      <c r="R700" s="418"/>
      <c r="S700" s="418"/>
      <c r="T700" s="418"/>
      <c r="U700" s="418"/>
      <c r="V700" s="418"/>
      <c r="W700" s="418"/>
      <c r="X700" s="418"/>
      <c r="Y700" s="418"/>
      <c r="Z700" s="418"/>
      <c r="AA700" s="418"/>
      <c r="AB700" s="418"/>
      <c r="AC700" s="418"/>
      <c r="AD700" s="418"/>
      <c r="AE700" s="8"/>
      <c r="AF700" s="21"/>
      <c r="AJ700" s="116" t="b">
        <f>IF(COUNTIF(AJ705:AJ741,TRUE)&gt;0,TRUE,FALSE)</f>
        <v>0</v>
      </c>
      <c r="AR700" s="193">
        <f>IF(AS700="","",MAX(AR$229:AR699)+1)</f>
        <v>7</v>
      </c>
      <c r="AS700" s="198" t="str">
        <f>C700&amp;":"</f>
        <v>Floor Work and Bolting Down:</v>
      </c>
      <c r="AW700" s="197" t="str">
        <f>IFERROR(INDEX($AS$242:$AS$846,MATCH(ROW()-ROW($AW$226),$AR$242:$AR$846,0)),"")</f>
        <v/>
      </c>
      <c r="AX700" s="197" t="str">
        <f>IFERROR(INDEX($AT$242:$AT$846,MATCH(ROW()-ROW($AX$226),$AR$242:$AR$846,0)),"")</f>
        <v/>
      </c>
      <c r="AY700" s="197" t="str">
        <f>IFERROR(INDEX($AU$242:$AU$846,MATCH(ROW()-ROW($AY$226),$AR$242:$AR$846,0)),"")</f>
        <v/>
      </c>
      <c r="AZ700" s="197" t="str">
        <f>IFERROR(INDEX($AV$242:$AV$846,MATCH(ROW()-ROW($AZ$226),$AR$242:$AR$846,0)),"")</f>
        <v/>
      </c>
      <c r="BA700" s="197"/>
      <c r="BB700" s="197"/>
      <c r="BC700" s="267"/>
      <c r="BF700" s="267"/>
    </row>
    <row r="701" spans="1:58" ht="10" customHeight="1">
      <c r="A701" s="21"/>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21"/>
      <c r="AR701" s="193" t="str">
        <f>IF(AS701="","",MAX(AR$229:AR700)+1)</f>
        <v/>
      </c>
      <c r="AW701" s="197" t="str">
        <f>IFERROR(INDEX($AS$242:$AS$846,MATCH(ROW()-ROW($AW$226),$AR$242:$AR$846,0)),"")</f>
        <v/>
      </c>
      <c r="AX701" s="197" t="str">
        <f>IFERROR(INDEX($AT$242:$AT$846,MATCH(ROW()-ROW($AX$226),$AR$242:$AR$846,0)),"")</f>
        <v/>
      </c>
      <c r="AY701" s="197" t="str">
        <f>IFERROR(INDEX($AU$242:$AU$846,MATCH(ROW()-ROW($AY$226),$AR$242:$AR$846,0)),"")</f>
        <v/>
      </c>
      <c r="AZ701" s="197" t="str">
        <f>IFERROR(INDEX($AV$242:$AV$846,MATCH(ROW()-ROW($AZ$226),$AR$242:$AR$846,0)),"")</f>
        <v/>
      </c>
      <c r="BA701" s="197"/>
      <c r="BB701" s="197"/>
      <c r="BC701" s="267"/>
      <c r="BF701" s="267"/>
    </row>
    <row r="702" spans="1:58" ht="7"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R702" s="193" t="str">
        <f>IF(AS702="","",MAX(AR$229:AR701)+1)</f>
        <v/>
      </c>
      <c r="AW702" s="197" t="str">
        <f>IFERROR(INDEX($AS$242:$AS$846,MATCH(ROW()-ROW($AW$226),$AR$242:$AR$846,0)),"")</f>
        <v/>
      </c>
      <c r="AX702" s="197" t="str">
        <f>IFERROR(INDEX($AT$242:$AT$846,MATCH(ROW()-ROW($AX$226),$AR$242:$AR$846,0)),"")</f>
        <v/>
      </c>
      <c r="AY702" s="197" t="str">
        <f>IFERROR(INDEX($AU$242:$AU$846,MATCH(ROW()-ROW($AY$226),$AR$242:$AR$846,0)),"")</f>
        <v/>
      </c>
      <c r="AZ702" s="197" t="str">
        <f>IFERROR(INDEX($AV$242:$AV$846,MATCH(ROW()-ROW($AZ$226),$AR$242:$AR$846,0)),"")</f>
        <v/>
      </c>
      <c r="BA702" s="197"/>
      <c r="BB702" s="197"/>
      <c r="BC702" s="267"/>
      <c r="BF702" s="267"/>
    </row>
    <row r="703" spans="1:58" ht="100" customHeight="1">
      <c r="A703" s="57"/>
      <c r="B703" s="376" t="s">
        <v>371</v>
      </c>
      <c r="C703" s="376"/>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c r="AD703" s="376"/>
      <c r="AE703" s="376"/>
      <c r="AF703" s="21"/>
      <c r="AR703" s="193" t="str">
        <f>IF(AS703="","",MAX(AR$229:AR702)+1)</f>
        <v/>
      </c>
      <c r="AW703" s="197" t="str">
        <f>IFERROR(INDEX($AS$242:$AS$846,MATCH(ROW()-ROW($AW$226),$AR$242:$AR$846,0)),"")</f>
        <v/>
      </c>
      <c r="AX703" s="197" t="str">
        <f>IFERROR(INDEX($AT$242:$AT$846,MATCH(ROW()-ROW($AX$226),$AR$242:$AR$846,0)),"")</f>
        <v/>
      </c>
      <c r="AY703" s="197" t="str">
        <f>IFERROR(INDEX($AU$242:$AU$846,MATCH(ROW()-ROW($AY$226),$AR$242:$AR$846,0)),"")</f>
        <v/>
      </c>
      <c r="AZ703" s="197" t="str">
        <f>IFERROR(INDEX($AV$242:$AV$846,MATCH(ROW()-ROW($AZ$226),$AR$242:$AR$846,0)),"")</f>
        <v/>
      </c>
      <c r="BA703" s="197"/>
      <c r="BB703" s="197"/>
      <c r="BC703" s="267"/>
      <c r="BF703" s="267"/>
    </row>
    <row r="704" spans="1:58" ht="7" customHeight="1" thickBo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R704" s="193" t="str">
        <f>IF(AS704="","",MAX(AR$229:AR703)+1)</f>
        <v/>
      </c>
      <c r="AW704" s="197" t="str">
        <f>IFERROR(INDEX($AS$242:$AS$846,MATCH(ROW()-ROW($AW$226),$AR$242:$AR$846,0)),"")</f>
        <v/>
      </c>
      <c r="AX704" s="197" t="str">
        <f>IFERROR(INDEX($AT$242:$AT$846,MATCH(ROW()-ROW($AX$226),$AR$242:$AR$846,0)),"")</f>
        <v/>
      </c>
      <c r="AY704" s="197" t="str">
        <f>IFERROR(INDEX($AU$242:$AU$846,MATCH(ROW()-ROW($AY$226),$AR$242:$AR$846,0)),"")</f>
        <v/>
      </c>
      <c r="AZ704" s="197" t="str">
        <f>IFERROR(INDEX($AV$242:$AV$846,MATCH(ROW()-ROW($AZ$226),$AR$242:$AR$846,0)),"")</f>
        <v/>
      </c>
      <c r="BA704" s="197"/>
      <c r="BB704" s="197"/>
      <c r="BC704" s="267"/>
      <c r="BF704" s="267"/>
    </row>
    <row r="705" spans="1:58" ht="25" customHeight="1" thickBot="1">
      <c r="A705" s="21"/>
      <c r="B705" s="369" t="s">
        <v>122</v>
      </c>
      <c r="C705" s="370"/>
      <c r="D705" s="370"/>
      <c r="E705" s="370"/>
      <c r="F705" s="370"/>
      <c r="G705" s="370"/>
      <c r="H705" s="370"/>
      <c r="I705" s="370"/>
      <c r="J705" s="370"/>
      <c r="K705" s="370"/>
      <c r="L705" s="370"/>
      <c r="M705" s="370"/>
      <c r="N705" s="370"/>
      <c r="O705" s="370"/>
      <c r="P705" s="370"/>
      <c r="Q705" s="370"/>
      <c r="R705" s="370"/>
      <c r="S705" s="370"/>
      <c r="T705" s="370"/>
      <c r="U705" s="370"/>
      <c r="V705" s="370"/>
      <c r="W705" s="370"/>
      <c r="X705" s="370"/>
      <c r="Y705" s="370"/>
      <c r="Z705" s="370"/>
      <c r="AA705" s="370"/>
      <c r="AB705" s="370"/>
      <c r="AC705" s="370"/>
      <c r="AD705" s="370"/>
      <c r="AE705" s="371"/>
      <c r="AF705" s="21"/>
      <c r="AR705" s="193" t="str">
        <f>IF(AS705="","",MAX(AR$229:AR704)+1)</f>
        <v/>
      </c>
      <c r="AW705" s="197" t="str">
        <f>IFERROR(INDEX($AS$242:$AS$846,MATCH(ROW()-ROW($AW$226),$AR$242:$AR$846,0)),"")</f>
        <v/>
      </c>
      <c r="AX705" s="197" t="str">
        <f>IFERROR(INDEX($AT$242:$AT$846,MATCH(ROW()-ROW($AX$226),$AR$242:$AR$846,0)),"")</f>
        <v/>
      </c>
      <c r="AY705" s="197" t="str">
        <f>IFERROR(INDEX($AU$242:$AU$846,MATCH(ROW()-ROW($AY$226),$AR$242:$AR$846,0)),"")</f>
        <v/>
      </c>
      <c r="AZ705" s="197" t="str">
        <f>IFERROR(INDEX($AV$242:$AV$846,MATCH(ROW()-ROW($AZ$226),$AR$242:$AR$846,0)),"")</f>
        <v/>
      </c>
      <c r="BA705" s="197"/>
      <c r="BB705" s="197"/>
      <c r="BC705" s="267"/>
      <c r="BF705" s="267"/>
    </row>
    <row r="706" spans="1:58" ht="7"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R706" s="193" t="str">
        <f>IF(AS706="","",MAX(AR$229:AR705)+1)</f>
        <v/>
      </c>
      <c r="AW706" s="197" t="str">
        <f>IFERROR(INDEX($AS$242:$AS$846,MATCH(ROW()-ROW($AW$226),$AR$242:$AR$846,0)),"")</f>
        <v/>
      </c>
      <c r="AX706" s="197" t="str">
        <f>IFERROR(INDEX($AT$242:$AT$846,MATCH(ROW()-ROW($AX$226),$AR$242:$AR$846,0)),"")</f>
        <v/>
      </c>
      <c r="AY706" s="197" t="str">
        <f>IFERROR(INDEX($AU$242:$AU$846,MATCH(ROW()-ROW($AY$226),$AR$242:$AR$846,0)),"")</f>
        <v/>
      </c>
      <c r="AZ706" s="197" t="str">
        <f>IFERROR(INDEX($AV$242:$AV$846,MATCH(ROW()-ROW($AZ$226),$AR$242:$AR$846,0)),"")</f>
        <v/>
      </c>
      <c r="BA706" s="197"/>
      <c r="BB706" s="197"/>
      <c r="BC706" s="267"/>
      <c r="BF706" s="267"/>
    </row>
    <row r="707" spans="1:58" ht="165" customHeight="1">
      <c r="A707" s="57"/>
      <c r="B707" s="30"/>
      <c r="C707" s="375" t="s">
        <v>372</v>
      </c>
      <c r="D707" s="375"/>
      <c r="E707" s="375"/>
      <c r="F707" s="375"/>
      <c r="G707" s="375"/>
      <c r="H707" s="375"/>
      <c r="I707" s="375"/>
      <c r="J707" s="375"/>
      <c r="K707" s="375"/>
      <c r="L707" s="375"/>
      <c r="M707" s="375"/>
      <c r="N707" s="375"/>
      <c r="O707" s="375"/>
      <c r="P707" s="375"/>
      <c r="Q707" s="375"/>
      <c r="R707" s="375"/>
      <c r="S707" s="375"/>
      <c r="T707" s="375"/>
      <c r="U707" s="375"/>
      <c r="V707" s="375"/>
      <c r="W707" s="375"/>
      <c r="X707" s="375"/>
      <c r="Y707" s="375"/>
      <c r="Z707" s="375"/>
      <c r="AA707" s="375"/>
      <c r="AB707" s="375"/>
      <c r="AC707" s="375"/>
      <c r="AD707" s="375"/>
      <c r="AE707" s="30"/>
      <c r="AF707" s="21"/>
      <c r="AR707" s="193" t="str">
        <f>IF(AS707="","",MAX(AR$229:AR706)+1)</f>
        <v/>
      </c>
      <c r="AW707" s="197" t="str">
        <f>IFERROR(INDEX($AS$242:$AS$846,MATCH(ROW()-ROW($AW$226),$AR$242:$AR$846,0)),"")</f>
        <v/>
      </c>
      <c r="AX707" s="197" t="str">
        <f>IFERROR(INDEX($AT$242:$AT$846,MATCH(ROW()-ROW($AX$226),$AR$242:$AR$846,0)),"")</f>
        <v/>
      </c>
      <c r="AY707" s="197" t="str">
        <f>IFERROR(INDEX($AU$242:$AU$846,MATCH(ROW()-ROW($AY$226),$AR$242:$AR$846,0)),"")</f>
        <v/>
      </c>
      <c r="AZ707" s="197" t="str">
        <f>IFERROR(INDEX($AV$242:$AV$846,MATCH(ROW()-ROW($AZ$226),$AR$242:$AR$846,0)),"")</f>
        <v/>
      </c>
      <c r="BA707" s="197"/>
      <c r="BB707" s="197"/>
      <c r="BC707" s="267"/>
      <c r="BF707" s="267"/>
    </row>
    <row r="708" spans="1:58" ht="7"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R708" s="193" t="str">
        <f>IF(AS708="","",MAX(AR$229:AR707)+1)</f>
        <v/>
      </c>
      <c r="AW708" s="197" t="str">
        <f>IFERROR(INDEX($AS$242:$AS$846,MATCH(ROW()-ROW($AW$226),$AR$242:$AR$846,0)),"")</f>
        <v/>
      </c>
      <c r="AX708" s="197" t="str">
        <f>IFERROR(INDEX($AT$242:$AT$846,MATCH(ROW()-ROW($AX$226),$AR$242:$AR$846,0)),"")</f>
        <v/>
      </c>
      <c r="AY708" s="197" t="str">
        <f>IFERROR(INDEX($AU$242:$AU$846,MATCH(ROW()-ROW($AY$226),$AR$242:$AR$846,0)),"")</f>
        <v/>
      </c>
      <c r="AZ708" s="197" t="str">
        <f>IFERROR(INDEX($AV$242:$AV$846,MATCH(ROW()-ROW($AZ$226),$AR$242:$AR$846,0)),"")</f>
        <v/>
      </c>
      <c r="BA708" s="197"/>
      <c r="BB708" s="197"/>
      <c r="BC708" s="267"/>
      <c r="BF708" s="267"/>
    </row>
    <row r="709" spans="1:58" ht="20.149999999999999" customHeight="1">
      <c r="A709" s="21"/>
      <c r="B709" s="31"/>
      <c r="C709" s="31"/>
      <c r="D709" s="31"/>
      <c r="E709" s="31"/>
      <c r="F709" s="31"/>
      <c r="G709" s="31"/>
      <c r="H709" s="21"/>
      <c r="I709" s="21"/>
      <c r="J709" s="21"/>
      <c r="K709" s="21"/>
      <c r="L709" s="21"/>
      <c r="M709" s="21"/>
      <c r="N709" s="21"/>
      <c r="O709" s="21"/>
      <c r="P709" s="21"/>
      <c r="Q709" s="476" t="s">
        <v>150</v>
      </c>
      <c r="R709" s="476"/>
      <c r="S709" s="476"/>
      <c r="T709" s="476"/>
      <c r="U709" s="476"/>
      <c r="V709" s="476"/>
      <c r="W709" s="522" t="s">
        <v>373</v>
      </c>
      <c r="X709" s="326"/>
      <c r="Y709" s="326"/>
      <c r="Z709" s="477" t="s">
        <v>152</v>
      </c>
      <c r="AA709" s="477"/>
      <c r="AB709" s="477"/>
      <c r="AC709" s="477"/>
      <c r="AD709" s="477"/>
      <c r="AE709" s="477"/>
      <c r="AF709" s="21"/>
      <c r="AR709" s="193" t="str">
        <f>IF(AS709="","",MAX(AR$229:AR708)+1)</f>
        <v/>
      </c>
      <c r="AW709" s="197" t="str">
        <f>IFERROR(INDEX($AS$242:$AS$846,MATCH(ROW()-ROW($AW$226),$AR$242:$AR$846,0)),"")</f>
        <v/>
      </c>
      <c r="AX709" s="197" t="str">
        <f>IFERROR(INDEX($AT$242:$AT$846,MATCH(ROW()-ROW($AX$226),$AR$242:$AR$846,0)),"")</f>
        <v/>
      </c>
      <c r="AY709" s="197" t="str">
        <f>IFERROR(INDEX($AU$242:$AU$846,MATCH(ROW()-ROW($AY$226),$AR$242:$AR$846,0)),"")</f>
        <v/>
      </c>
      <c r="AZ709" s="197" t="str">
        <f>IFERROR(INDEX($AV$242:$AV$846,MATCH(ROW()-ROW($AZ$226),$AR$242:$AR$846,0)),"")</f>
        <v/>
      </c>
      <c r="BA709" s="197"/>
      <c r="BB709" s="197"/>
      <c r="BC709" s="267"/>
      <c r="BF709" s="267"/>
    </row>
    <row r="710" spans="1:58" ht="20.149999999999999" customHeight="1">
      <c r="A710" s="21"/>
      <c r="B710" s="31"/>
      <c r="C710" s="32"/>
      <c r="D710" s="32"/>
      <c r="E710" s="32"/>
      <c r="F710" s="32"/>
      <c r="G710" s="32"/>
      <c r="H710" s="32"/>
      <c r="I710" s="32"/>
      <c r="J710" s="32"/>
      <c r="K710" s="32"/>
      <c r="L710" s="32"/>
      <c r="M710" s="21"/>
      <c r="N710" s="21"/>
      <c r="O710" s="21"/>
      <c r="P710" s="21"/>
      <c r="Q710" s="326" t="s">
        <v>75</v>
      </c>
      <c r="R710" s="326"/>
      <c r="S710" s="326"/>
      <c r="T710" s="326" t="s">
        <v>76</v>
      </c>
      <c r="U710" s="326"/>
      <c r="V710" s="326"/>
      <c r="W710" s="326"/>
      <c r="X710" s="326"/>
      <c r="Y710" s="326"/>
      <c r="Z710" s="326" t="s">
        <v>75</v>
      </c>
      <c r="AA710" s="326"/>
      <c r="AB710" s="326"/>
      <c r="AC710" s="326" t="s">
        <v>76</v>
      </c>
      <c r="AD710" s="326"/>
      <c r="AE710" s="326"/>
      <c r="AF710" s="21"/>
      <c r="AR710" s="193" t="str">
        <f>IF(AS710="","",MAX(AR$229:AR709)+1)</f>
        <v/>
      </c>
      <c r="AW710" s="197" t="str">
        <f>IFERROR(INDEX($AS$242:$AS$846,MATCH(ROW()-ROW($AW$226),$AR$242:$AR$846,0)),"")</f>
        <v/>
      </c>
      <c r="AX710" s="197" t="str">
        <f>IFERROR(INDEX($AT$242:$AT$846,MATCH(ROW()-ROW($AX$226),$AR$242:$AR$846,0)),"")</f>
        <v/>
      </c>
      <c r="AY710" s="197" t="str">
        <f>IFERROR(INDEX($AU$242:$AU$846,MATCH(ROW()-ROW($AY$226),$AR$242:$AR$846,0)),"")</f>
        <v/>
      </c>
      <c r="AZ710" s="197" t="str">
        <f>IFERROR(INDEX($AV$242:$AV$846,MATCH(ROW()-ROW($AZ$226),$AR$242:$AR$846,0)),"")</f>
        <v/>
      </c>
      <c r="BA710" s="197"/>
      <c r="BB710" s="197"/>
      <c r="BC710" s="267"/>
      <c r="BF710" s="267"/>
    </row>
    <row r="711" spans="1:58" ht="7" customHeight="1">
      <c r="A711" s="21"/>
      <c r="B711" s="32"/>
      <c r="C711" s="32"/>
      <c r="D711" s="32"/>
      <c r="E711" s="32"/>
      <c r="F711" s="32"/>
      <c r="G711" s="32"/>
      <c r="H711" s="32"/>
      <c r="I711" s="32"/>
      <c r="J711" s="32"/>
      <c r="K711" s="32"/>
      <c r="L711" s="32"/>
      <c r="M711" s="21"/>
      <c r="N711" s="21"/>
      <c r="O711" s="21"/>
      <c r="P711" s="21"/>
      <c r="Q711" s="21"/>
      <c r="R711" s="21"/>
      <c r="S711" s="21"/>
      <c r="T711" s="21"/>
      <c r="U711" s="21"/>
      <c r="V711" s="21"/>
      <c r="W711" s="21"/>
      <c r="X711" s="21"/>
      <c r="Y711" s="21"/>
      <c r="Z711" s="21"/>
      <c r="AA711" s="21"/>
      <c r="AB711" s="21"/>
      <c r="AC711" s="21"/>
      <c r="AD711" s="21"/>
      <c r="AE711" s="21"/>
      <c r="AF711" s="21"/>
      <c r="AR711" s="193" t="str">
        <f>IF(AS711="","",MAX(AR$229:AR710)+1)</f>
        <v/>
      </c>
      <c r="AW711" s="197" t="str">
        <f>IFERROR(INDEX($AS$242:$AS$846,MATCH(ROW()-ROW($AW$226),$AR$242:$AR$846,0)),"")</f>
        <v/>
      </c>
      <c r="AX711" s="197" t="str">
        <f>IFERROR(INDEX($AT$242:$AT$846,MATCH(ROW()-ROW($AX$226),$AR$242:$AR$846,0)),"")</f>
        <v/>
      </c>
      <c r="AY711" s="197" t="str">
        <f>IFERROR(INDEX($AU$242:$AU$846,MATCH(ROW()-ROW($AY$226),$AR$242:$AR$846,0)),"")</f>
        <v/>
      </c>
      <c r="AZ711" s="197" t="str">
        <f>IFERROR(INDEX($AV$242:$AV$846,MATCH(ROW()-ROW($AZ$226),$AR$242:$AR$846,0)),"")</f>
        <v/>
      </c>
      <c r="BA711" s="197"/>
      <c r="BB711" s="197"/>
      <c r="BC711" s="267"/>
      <c r="BF711" s="267"/>
    </row>
    <row r="712" spans="1:58" ht="22" customHeight="1">
      <c r="A712" s="57"/>
      <c r="B712" s="438" t="s">
        <v>374</v>
      </c>
      <c r="C712" s="438"/>
      <c r="D712" s="438"/>
      <c r="E712" s="438"/>
      <c r="F712" s="438"/>
      <c r="G712" s="438"/>
      <c r="H712" s="438"/>
      <c r="I712" s="438"/>
      <c r="J712" s="438"/>
      <c r="K712" s="438"/>
      <c r="L712" s="438"/>
      <c r="M712" s="438"/>
      <c r="N712" s="438"/>
      <c r="O712" s="438"/>
      <c r="P712" s="438"/>
      <c r="Q712" s="502">
        <f>VLOOKUP($AG712,PriceList,3,FALSE)</f>
        <v>35.549999999999997</v>
      </c>
      <c r="R712" s="502"/>
      <c r="S712" s="502"/>
      <c r="T712" s="502">
        <f>VLOOKUP($AG712,PriceList,4,FALSE)</f>
        <v>46.215000000000003</v>
      </c>
      <c r="U712" s="502"/>
      <c r="V712" s="502"/>
      <c r="W712" s="438">
        <f>SUM(AA720:AB724)</f>
        <v>0</v>
      </c>
      <c r="X712" s="438"/>
      <c r="Y712" s="438"/>
      <c r="Z712" s="502">
        <f>Q712*W712</f>
        <v>0</v>
      </c>
      <c r="AA712" s="502"/>
      <c r="AB712" s="502"/>
      <c r="AC712" s="502">
        <f>T712*W712</f>
        <v>0</v>
      </c>
      <c r="AD712" s="502"/>
      <c r="AE712" s="502"/>
      <c r="AF712" s="21"/>
      <c r="AG712" s="61" t="s">
        <v>375</v>
      </c>
      <c r="AJ712" s="116" t="b">
        <f>OR(ISERROR(Q712),ISERROR(T712),ISERROR(Z712),ISERROR(AC712))</f>
        <v>0</v>
      </c>
      <c r="AR712" s="193" t="str">
        <f>IF(AS712="","",MAX(AR$229:AR711)+1)</f>
        <v/>
      </c>
      <c r="AW712" s="197" t="str">
        <f>IFERROR(INDEX($AS$242:$AS$846,MATCH(ROW()-ROW($AW$226),$AR$242:$AR$846,0)),"")</f>
        <v/>
      </c>
      <c r="AX712" s="197" t="str">
        <f>IFERROR(INDEX($AT$242:$AT$846,MATCH(ROW()-ROW($AX$226),$AR$242:$AR$846,0)),"")</f>
        <v/>
      </c>
      <c r="AY712" s="197" t="str">
        <f>IFERROR(INDEX($AU$242:$AU$846,MATCH(ROW()-ROW($AY$226),$AR$242:$AR$846,0)),"")</f>
        <v/>
      </c>
      <c r="AZ712" s="197" t="str">
        <f>IFERROR(INDEX($AV$242:$AV$846,MATCH(ROW()-ROW($AZ$226),$AR$242:$AR$846,0)),"")</f>
        <v/>
      </c>
      <c r="BA712" s="197"/>
      <c r="BB712" s="197"/>
      <c r="BC712" s="267"/>
      <c r="BF712" s="267"/>
    </row>
    <row r="713" spans="1:58" ht="5.1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R713" s="193" t="str">
        <f>IF(AS713="","",MAX(AR$229:AR712)+1)</f>
        <v/>
      </c>
      <c r="AW713" s="197" t="str">
        <f>IFERROR(INDEX($AS$242:$AS$846,MATCH(ROW()-ROW($AW$226),$AR$242:$AR$846,0)),"")</f>
        <v/>
      </c>
      <c r="AX713" s="197" t="str">
        <f>IFERROR(INDEX($AT$242:$AT$846,MATCH(ROW()-ROW($AX$226),$AR$242:$AR$846,0)),"")</f>
        <v/>
      </c>
      <c r="AY713" s="197" t="str">
        <f>IFERROR(INDEX($AU$242:$AU$846,MATCH(ROW()-ROW($AY$226),$AR$242:$AR$846,0)),"")</f>
        <v/>
      </c>
      <c r="AZ713" s="197" t="str">
        <f>IFERROR(INDEX($AV$242:$AV$846,MATCH(ROW()-ROW($AZ$226),$AR$242:$AR$846,0)),"")</f>
        <v/>
      </c>
      <c r="BA713" s="197"/>
      <c r="BB713" s="197"/>
      <c r="BC713" s="267"/>
      <c r="BF713" s="267"/>
    </row>
    <row r="714" spans="1:58" ht="5.15" customHeight="1">
      <c r="A714" s="21"/>
      <c r="B714" s="21"/>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21"/>
      <c r="AF714" s="21"/>
      <c r="AR714" s="193" t="str">
        <f>IF(AS714="","",MAX(AR$229:AR713)+1)</f>
        <v/>
      </c>
      <c r="AW714" s="197" t="str">
        <f>IFERROR(INDEX($AS$242:$AS$846,MATCH(ROW()-ROW($AW$226),$AR$242:$AR$846,0)),"")</f>
        <v/>
      </c>
      <c r="AX714" s="197" t="str">
        <f>IFERROR(INDEX($AT$242:$AT$846,MATCH(ROW()-ROW($AX$226),$AR$242:$AR$846,0)),"")</f>
        <v/>
      </c>
      <c r="AY714" s="197" t="str">
        <f>IFERROR(INDEX($AU$242:$AU$846,MATCH(ROW()-ROW($AY$226),$AR$242:$AR$846,0)),"")</f>
        <v/>
      </c>
      <c r="AZ714" s="197" t="str">
        <f>IFERROR(INDEX($AV$242:$AV$846,MATCH(ROW()-ROW($AZ$226),$AR$242:$AR$846,0)),"")</f>
        <v/>
      </c>
      <c r="BA714" s="197"/>
      <c r="BB714" s="197"/>
      <c r="BC714" s="267"/>
      <c r="BF714" s="267"/>
    </row>
    <row r="715" spans="1:58" ht="5.1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R715" s="193" t="str">
        <f>IF(AS715="","",MAX(AR$229:AR714)+1)</f>
        <v/>
      </c>
      <c r="AW715" s="197" t="str">
        <f>IFERROR(INDEX($AS$242:$AS$846,MATCH(ROW()-ROW($AW$226),$AR$242:$AR$846,0)),"")</f>
        <v/>
      </c>
      <c r="AX715" s="197" t="str">
        <f>IFERROR(INDEX($AT$242:$AT$846,MATCH(ROW()-ROW($AX$226),$AR$242:$AR$846,0)),"")</f>
        <v/>
      </c>
      <c r="AY715" s="197" t="str">
        <f>IFERROR(INDEX($AU$242:$AU$846,MATCH(ROW()-ROW($AY$226),$AR$242:$AR$846,0)),"")</f>
        <v/>
      </c>
      <c r="AZ715" s="197" t="str">
        <f>IFERROR(INDEX($AV$242:$AV$846,MATCH(ROW()-ROW($AZ$226),$AR$242:$AR$846,0)),"")</f>
        <v/>
      </c>
      <c r="BA715" s="197"/>
      <c r="BB715" s="197"/>
      <c r="BC715" s="267"/>
      <c r="BF715" s="267"/>
    </row>
    <row r="716" spans="1:58" ht="22" customHeight="1">
      <c r="A716" s="57"/>
      <c r="B716" s="438" t="s">
        <v>376</v>
      </c>
      <c r="C716" s="438"/>
      <c r="D716" s="438"/>
      <c r="E716" s="438"/>
      <c r="F716" s="438"/>
      <c r="G716" s="438"/>
      <c r="H716" s="438"/>
      <c r="I716" s="438"/>
      <c r="J716" s="438"/>
      <c r="K716" s="438"/>
      <c r="L716" s="438"/>
      <c r="M716" s="438"/>
      <c r="N716" s="438"/>
      <c r="O716" s="438"/>
      <c r="P716" s="438"/>
      <c r="Q716" s="502">
        <f>VLOOKUP($AG716,PriceList,3,FALSE)</f>
        <v>53.66</v>
      </c>
      <c r="R716" s="502"/>
      <c r="S716" s="502"/>
      <c r="T716" s="502">
        <f>VLOOKUP($AG716,PriceList,4,FALSE)</f>
        <v>69.757999999999996</v>
      </c>
      <c r="U716" s="502"/>
      <c r="V716" s="502"/>
      <c r="W716" s="438">
        <f>SUM(AC720:AD724)</f>
        <v>0</v>
      </c>
      <c r="X716" s="438"/>
      <c r="Y716" s="438"/>
      <c r="Z716" s="502">
        <f>Q716*W716</f>
        <v>0</v>
      </c>
      <c r="AA716" s="502"/>
      <c r="AB716" s="502"/>
      <c r="AC716" s="502">
        <f>T716*W716</f>
        <v>0</v>
      </c>
      <c r="AD716" s="502"/>
      <c r="AE716" s="502"/>
      <c r="AF716" s="21"/>
      <c r="AG716" s="61" t="s">
        <v>377</v>
      </c>
      <c r="AJ716" s="116" t="b">
        <f>OR(ISERROR(Q716),ISERROR(T716),ISERROR(Z716),ISERROR(AC716))</f>
        <v>0</v>
      </c>
      <c r="AR716" s="193" t="str">
        <f>IF(AS716="","",MAX(AR$229:AR715)+1)</f>
        <v/>
      </c>
      <c r="AW716" s="197" t="str">
        <f>IFERROR(INDEX($AS$242:$AS$846,MATCH(ROW()-ROW($AW$226),$AR$242:$AR$846,0)),"")</f>
        <v/>
      </c>
      <c r="AX716" s="197" t="str">
        <f>IFERROR(INDEX($AT$242:$AT$846,MATCH(ROW()-ROW($AX$226),$AR$242:$AR$846,0)),"")</f>
        <v/>
      </c>
      <c r="AY716" s="197" t="str">
        <f>IFERROR(INDEX($AU$242:$AU$846,MATCH(ROW()-ROW($AY$226),$AR$242:$AR$846,0)),"")</f>
        <v/>
      </c>
      <c r="AZ716" s="197" t="str">
        <f>IFERROR(INDEX($AV$242:$AV$846,MATCH(ROW()-ROW($AZ$226),$AR$242:$AR$846,0)),"")</f>
        <v/>
      </c>
      <c r="BA716" s="197"/>
      <c r="BB716" s="197"/>
      <c r="BC716" s="267"/>
      <c r="BF716" s="267"/>
    </row>
    <row r="717" spans="1:58" ht="5.1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33"/>
      <c r="AD717" s="33"/>
      <c r="AE717" s="33"/>
      <c r="AF717" s="21"/>
      <c r="AR717" s="193" t="str">
        <f>IF(AS717="","",MAX(AR$229:AR716)+1)</f>
        <v/>
      </c>
      <c r="AW717" s="197" t="str">
        <f>IFERROR(INDEX($AS$242:$AS$846,MATCH(ROW()-ROW($AW$226),$AR$242:$AR$846,0)),"")</f>
        <v/>
      </c>
      <c r="AX717" s="197" t="str">
        <f>IFERROR(INDEX($AT$242:$AT$846,MATCH(ROW()-ROW($AX$226),$AR$242:$AR$846,0)),"")</f>
        <v/>
      </c>
      <c r="AY717" s="197" t="str">
        <f>IFERROR(INDEX($AU$242:$AU$846,MATCH(ROW()-ROW($AY$226),$AR$242:$AR$846,0)),"")</f>
        <v/>
      </c>
      <c r="AZ717" s="197" t="str">
        <f>IFERROR(INDEX($AV$242:$AV$846,MATCH(ROW()-ROW($AZ$226),$AR$242:$AR$846,0)),"")</f>
        <v/>
      </c>
      <c r="BA717" s="197"/>
      <c r="BB717" s="197"/>
      <c r="BC717" s="267"/>
      <c r="BF717" s="267"/>
    </row>
    <row r="718" spans="1:58" ht="31.5" customHeight="1">
      <c r="A718" s="21"/>
      <c r="B718" s="21"/>
      <c r="C718" s="519" t="s">
        <v>378</v>
      </c>
      <c r="D718" s="520"/>
      <c r="E718" s="520"/>
      <c r="F718" s="520"/>
      <c r="G718" s="520"/>
      <c r="H718" s="520"/>
      <c r="I718" s="520"/>
      <c r="J718" s="520"/>
      <c r="K718" s="520"/>
      <c r="L718" s="520"/>
      <c r="M718" s="520"/>
      <c r="N718" s="521"/>
      <c r="O718" s="516" t="s">
        <v>379</v>
      </c>
      <c r="P718" s="518"/>
      <c r="Q718" s="518"/>
      <c r="R718" s="518"/>
      <c r="S718" s="518"/>
      <c r="T718" s="518"/>
      <c r="U718" s="518"/>
      <c r="V718" s="518"/>
      <c r="W718" s="518"/>
      <c r="X718" s="518"/>
      <c r="Y718" s="518"/>
      <c r="Z718" s="517"/>
      <c r="AA718" s="516" t="s">
        <v>380</v>
      </c>
      <c r="AB718" s="518"/>
      <c r="AC718" s="518"/>
      <c r="AD718" s="517"/>
      <c r="AE718" s="33"/>
      <c r="AF718" s="21"/>
      <c r="AR718" s="193" t="str">
        <f>IF(AS718="","",MAX(AR$229:AR717)+1)</f>
        <v/>
      </c>
      <c r="AW718" s="197" t="str">
        <f>IFERROR(INDEX($AS$242:$AS$846,MATCH(ROW()-ROW($AW$226),$AR$242:$AR$846,0)),"")</f>
        <v/>
      </c>
      <c r="AX718" s="197" t="str">
        <f>IFERROR(INDEX($AT$242:$AT$846,MATCH(ROW()-ROW($AX$226),$AR$242:$AR$846,0)),"")</f>
        <v/>
      </c>
      <c r="AY718" s="197" t="str">
        <f>IFERROR(INDEX($AU$242:$AU$846,MATCH(ROW()-ROW($AY$226),$AR$242:$AR$846,0)),"")</f>
        <v/>
      </c>
      <c r="AZ718" s="197" t="str">
        <f>IFERROR(INDEX($AV$242:$AV$846,MATCH(ROW()-ROW($AZ$226),$AR$242:$AR$846,0)),"")</f>
        <v/>
      </c>
      <c r="BA718" s="197"/>
      <c r="BB718" s="197"/>
      <c r="BC718" s="267"/>
      <c r="BF718" s="267"/>
    </row>
    <row r="719" spans="1:58" ht="31.5" customHeight="1">
      <c r="A719" s="21"/>
      <c r="B719" s="21"/>
      <c r="C719" s="637" t="s">
        <v>381</v>
      </c>
      <c r="D719" s="637"/>
      <c r="E719" s="637"/>
      <c r="F719" s="638" t="s">
        <v>310</v>
      </c>
      <c r="G719" s="638"/>
      <c r="H719" s="638"/>
      <c r="I719" s="516" t="s">
        <v>382</v>
      </c>
      <c r="J719" s="518"/>
      <c r="K719" s="518"/>
      <c r="L719" s="518"/>
      <c r="M719" s="518"/>
      <c r="N719" s="517"/>
      <c r="O719" s="516">
        <v>8</v>
      </c>
      <c r="P719" s="517"/>
      <c r="Q719" s="516">
        <v>10</v>
      </c>
      <c r="R719" s="517"/>
      <c r="S719" s="516">
        <v>12</v>
      </c>
      <c r="T719" s="517"/>
      <c r="U719" s="516">
        <v>15</v>
      </c>
      <c r="V719" s="517"/>
      <c r="W719" s="516">
        <v>18</v>
      </c>
      <c r="X719" s="517"/>
      <c r="Y719" s="516">
        <v>24</v>
      </c>
      <c r="Z719" s="517"/>
      <c r="AA719" s="516" t="str">
        <f>"8 - 15"</f>
        <v>8 - 15</v>
      </c>
      <c r="AB719" s="517"/>
      <c r="AC719" s="516" t="s">
        <v>383</v>
      </c>
      <c r="AD719" s="517"/>
      <c r="AE719" s="21"/>
      <c r="AF719" s="21"/>
      <c r="AQ719" s="196" t="s">
        <v>384</v>
      </c>
      <c r="AR719" s="193" t="str">
        <f>IF(AS719="","",MAX(AR$229:AR718)+1)</f>
        <v/>
      </c>
      <c r="AS719" s="209" t="str">
        <f>IF(SUM($O$720:$P$724)&gt;0,AQ719,"")</f>
        <v/>
      </c>
      <c r="AT719" s="212" t="str">
        <f>IF(SUM(O720:P724)&gt;0,SUM(O720:P724),"")</f>
        <v/>
      </c>
      <c r="AU719" s="209" t="str">
        <f>IF(SUM($O$720:$P$724)&gt;0,(SUM($O$720:$P$724)*$Q$712),"")</f>
        <v/>
      </c>
      <c r="AV719" s="213" t="str">
        <f>IF(SUM($O$720:$P$724)&gt;0,(SUM($O$720:$P$724)*$T$712),"")</f>
        <v/>
      </c>
      <c r="AW719" s="197" t="str">
        <f>IFERROR(INDEX($AS$242:$AS$846,MATCH(ROW()-ROW($AW$226),$AR$242:$AR$846,0)),"")</f>
        <v/>
      </c>
      <c r="AX719" s="197" t="str">
        <f>IFERROR(INDEX($AT$242:$AT$846,MATCH(ROW()-ROW($AX$226),$AR$242:$AR$846,0)),"")</f>
        <v/>
      </c>
      <c r="AY719" s="197" t="str">
        <f>IFERROR(INDEX($AU$242:$AU$846,MATCH(ROW()-ROW($AY$226),$AR$242:$AR$846,0)),"")</f>
        <v/>
      </c>
      <c r="AZ719" s="197" t="str">
        <f>IFERROR(INDEX($AV$242:$AV$846,MATCH(ROW()-ROW($AZ$226),$AR$242:$AR$846,0)),"")</f>
        <v/>
      </c>
      <c r="BA719" s="197"/>
      <c r="BB719" s="197"/>
      <c r="BC719" s="267"/>
      <c r="BF719" s="267"/>
    </row>
    <row r="720" spans="1:58" ht="25" customHeight="1">
      <c r="A720" s="21"/>
      <c r="B720" s="21"/>
      <c r="C720" s="504">
        <v>1</v>
      </c>
      <c r="D720" s="504"/>
      <c r="E720" s="504"/>
      <c r="F720" s="505"/>
      <c r="G720" s="505"/>
      <c r="H720" s="505"/>
      <c r="I720" s="506"/>
      <c r="J720" s="507"/>
      <c r="K720" s="507"/>
      <c r="L720" s="507"/>
      <c r="M720" s="507"/>
      <c r="N720" s="508"/>
      <c r="O720" s="509"/>
      <c r="P720" s="510"/>
      <c r="Q720" s="509"/>
      <c r="R720" s="510"/>
      <c r="S720" s="509"/>
      <c r="T720" s="510"/>
      <c r="U720" s="509"/>
      <c r="V720" s="510"/>
      <c r="W720" s="509"/>
      <c r="X720" s="510"/>
      <c r="Y720" s="509"/>
      <c r="Z720" s="510"/>
      <c r="AA720" s="511">
        <f>SUM(O720:V720)</f>
        <v>0</v>
      </c>
      <c r="AB720" s="512"/>
      <c r="AC720" s="513">
        <f>SUM(W720:Z720)</f>
        <v>0</v>
      </c>
      <c r="AD720" s="514"/>
      <c r="AE720" s="21"/>
      <c r="AF720" s="21"/>
      <c r="AQ720" s="196" t="s">
        <v>385</v>
      </c>
      <c r="AR720" s="193" t="str">
        <f>IF(AS720="","",MAX(AR$229:AR719)+1)</f>
        <v/>
      </c>
      <c r="AS720" s="209" t="str">
        <f>IF(SUM($Q$720:$R$724)&gt;0,AQ720,"")</f>
        <v/>
      </c>
      <c r="AT720" s="212" t="str">
        <f>IF(SUM(Q720:R724)&gt;0,SUM(Q720:R724),"")</f>
        <v/>
      </c>
      <c r="AU720" s="209" t="str">
        <f>IF(SUM($Q$720:$R$724)&gt;0,(SUM($Q$720:$R$724)*$Q$712),"")</f>
        <v/>
      </c>
      <c r="AV720" s="213" t="str">
        <f>IF(SUM($Q$720:$R$724)&gt;0,(SUM($Q$720:$R$724)*$T$712),"")</f>
        <v/>
      </c>
      <c r="AW720" s="197" t="str">
        <f>IFERROR(INDEX($AS$242:$AS$846,MATCH(ROW()-ROW($AW$226),$AR$242:$AR$846,0)),"")</f>
        <v/>
      </c>
      <c r="AX720" s="197" t="str">
        <f>IFERROR(INDEX($AT$242:$AT$846,MATCH(ROW()-ROW($AX$226),$AR$242:$AR$846,0)),"")</f>
        <v/>
      </c>
      <c r="AY720" s="197" t="str">
        <f>IFERROR(INDEX($AU$242:$AU$846,MATCH(ROW()-ROW($AY$226),$AR$242:$AR$846,0)),"")</f>
        <v/>
      </c>
      <c r="AZ720" s="197" t="str">
        <f>IFERROR(INDEX($AV$242:$AV$846,MATCH(ROW()-ROW($AZ$226),$AR$242:$AR$846,0)),"")</f>
        <v/>
      </c>
      <c r="BA720" s="197"/>
      <c r="BB720" s="197"/>
      <c r="BC720" s="267"/>
      <c r="BF720" s="267"/>
    </row>
    <row r="721" spans="1:58" ht="25" customHeight="1">
      <c r="A721" s="21"/>
      <c r="B721" s="21"/>
      <c r="C721" s="504">
        <v>2</v>
      </c>
      <c r="D721" s="504"/>
      <c r="E721" s="504"/>
      <c r="F721" s="505"/>
      <c r="G721" s="505"/>
      <c r="H721" s="505"/>
      <c r="I721" s="506"/>
      <c r="J721" s="507"/>
      <c r="K721" s="507"/>
      <c r="L721" s="507"/>
      <c r="M721" s="507"/>
      <c r="N721" s="508"/>
      <c r="O721" s="509"/>
      <c r="P721" s="510"/>
      <c r="Q721" s="509"/>
      <c r="R721" s="510"/>
      <c r="S721" s="509"/>
      <c r="T721" s="510"/>
      <c r="U721" s="509"/>
      <c r="V721" s="510"/>
      <c r="W721" s="509"/>
      <c r="X721" s="510"/>
      <c r="Y721" s="509"/>
      <c r="Z721" s="510"/>
      <c r="AA721" s="511">
        <f>SUM(O721:V721)</f>
        <v>0</v>
      </c>
      <c r="AB721" s="512"/>
      <c r="AC721" s="513">
        <f>SUM(W721:Z721)</f>
        <v>0</v>
      </c>
      <c r="AD721" s="514"/>
      <c r="AE721" s="21"/>
      <c r="AF721" s="21"/>
      <c r="AQ721" s="196" t="s">
        <v>386</v>
      </c>
      <c r="AR721" s="193" t="str">
        <f>IF(AS721="","",MAX(AR$229:AR720)+1)</f>
        <v/>
      </c>
      <c r="AS721" s="209" t="str">
        <f>IF(SUM($S$720:$T$724)&gt;0,AQ721,"")</f>
        <v/>
      </c>
      <c r="AT721" s="212" t="str">
        <f>IF(SUM(S720:T724)&gt;0,SUM(S720:T724),"")</f>
        <v/>
      </c>
      <c r="AU721" s="209" t="str">
        <f>IF(SUM($S$720:$T$724)&gt;0,(SUM($S$720:$T$724)*$Q$712),"")</f>
        <v/>
      </c>
      <c r="AV721" s="213" t="str">
        <f>IF(SUM($S$720:$T$724)&gt;0,(SUM($S$720:$T$724)*$T$712),"")</f>
        <v/>
      </c>
      <c r="AW721" s="197" t="str">
        <f>IFERROR(INDEX($AS$242:$AS$846,MATCH(ROW()-ROW($AW$226),$AR$242:$AR$846,0)),"")</f>
        <v/>
      </c>
      <c r="AX721" s="197" t="str">
        <f>IFERROR(INDEX($AT$242:$AT$846,MATCH(ROW()-ROW($AX$226),$AR$242:$AR$846,0)),"")</f>
        <v/>
      </c>
      <c r="AY721" s="197" t="str">
        <f>IFERROR(INDEX($AU$242:$AU$846,MATCH(ROW()-ROW($AY$226),$AR$242:$AR$846,0)),"")</f>
        <v/>
      </c>
      <c r="AZ721" s="197" t="str">
        <f>IFERROR(INDEX($AV$242:$AV$846,MATCH(ROW()-ROW($AZ$226),$AR$242:$AR$846,0)),"")</f>
        <v/>
      </c>
      <c r="BA721" s="197"/>
      <c r="BB721" s="197"/>
      <c r="BC721" s="267"/>
      <c r="BF721" s="267"/>
    </row>
    <row r="722" spans="1:58" ht="25" customHeight="1">
      <c r="A722" s="21"/>
      <c r="B722" s="21"/>
      <c r="C722" s="504">
        <v>3</v>
      </c>
      <c r="D722" s="504"/>
      <c r="E722" s="504"/>
      <c r="F722" s="505"/>
      <c r="G722" s="505"/>
      <c r="H722" s="505"/>
      <c r="I722" s="506"/>
      <c r="J722" s="507"/>
      <c r="K722" s="507"/>
      <c r="L722" s="507"/>
      <c r="M722" s="507"/>
      <c r="N722" s="508"/>
      <c r="O722" s="509"/>
      <c r="P722" s="510"/>
      <c r="Q722" s="509"/>
      <c r="R722" s="510"/>
      <c r="S722" s="509"/>
      <c r="T722" s="510"/>
      <c r="U722" s="509"/>
      <c r="V722" s="510"/>
      <c r="W722" s="509"/>
      <c r="X722" s="510"/>
      <c r="Y722" s="509"/>
      <c r="Z722" s="510"/>
      <c r="AA722" s="511">
        <f>SUM(O722:V722)</f>
        <v>0</v>
      </c>
      <c r="AB722" s="512"/>
      <c r="AC722" s="513">
        <f>SUM(W722:Z722)</f>
        <v>0</v>
      </c>
      <c r="AD722" s="514"/>
      <c r="AE722" s="21"/>
      <c r="AF722" s="21"/>
      <c r="AQ722" s="196" t="s">
        <v>387</v>
      </c>
      <c r="AR722" s="193" t="str">
        <f>IF(AS722="","",MAX(AR$229:AR721)+1)</f>
        <v/>
      </c>
      <c r="AS722" s="209" t="str">
        <f>IF(SUM($U$720:$V$724)&gt;0,AQ722,"")</f>
        <v/>
      </c>
      <c r="AT722" s="212" t="str">
        <f>IF(SUM(U720:V724)&gt;0,SUM(U720:V724),"")</f>
        <v/>
      </c>
      <c r="AU722" s="209" t="str">
        <f>IF(SUM($U$720:$V$724)&gt;0,(SUM($U$720:$V$724)*$Q$712),"")</f>
        <v/>
      </c>
      <c r="AV722" s="213" t="str">
        <f>IF(SUM($U$720:$V$724)&gt;0,(SUM($U$720:$V$724)*$T$712),"")</f>
        <v/>
      </c>
      <c r="AW722" s="197" t="str">
        <f>IFERROR(INDEX($AS$242:$AS$846,MATCH(ROW()-ROW($AW$226),$AR$242:$AR$846,0)),"")</f>
        <v/>
      </c>
      <c r="AX722" s="197" t="str">
        <f>IFERROR(INDEX($AT$242:$AT$846,MATCH(ROW()-ROW($AX$226),$AR$242:$AR$846,0)),"")</f>
        <v/>
      </c>
      <c r="AY722" s="197" t="str">
        <f>IFERROR(INDEX($AU$242:$AU$846,MATCH(ROW()-ROW($AY$226),$AR$242:$AR$846,0)),"")</f>
        <v/>
      </c>
      <c r="AZ722" s="197" t="str">
        <f>IFERROR(INDEX($AV$242:$AV$846,MATCH(ROW()-ROW($AZ$226),$AR$242:$AR$846,0)),"")</f>
        <v/>
      </c>
      <c r="BA722" s="197"/>
      <c r="BB722" s="197"/>
      <c r="BC722" s="267"/>
      <c r="BF722" s="267"/>
    </row>
    <row r="723" spans="1:58" ht="25" customHeight="1">
      <c r="A723" s="21"/>
      <c r="B723" s="21"/>
      <c r="C723" s="504">
        <v>4</v>
      </c>
      <c r="D723" s="504"/>
      <c r="E723" s="504"/>
      <c r="F723" s="505"/>
      <c r="G723" s="505"/>
      <c r="H723" s="505"/>
      <c r="I723" s="506"/>
      <c r="J723" s="507"/>
      <c r="K723" s="507"/>
      <c r="L723" s="507"/>
      <c r="M723" s="507"/>
      <c r="N723" s="508"/>
      <c r="O723" s="509"/>
      <c r="P723" s="510"/>
      <c r="Q723" s="509"/>
      <c r="R723" s="510"/>
      <c r="S723" s="509"/>
      <c r="T723" s="510"/>
      <c r="U723" s="509"/>
      <c r="V723" s="510"/>
      <c r="W723" s="509"/>
      <c r="X723" s="510"/>
      <c r="Y723" s="509"/>
      <c r="Z723" s="510"/>
      <c r="AA723" s="511">
        <f>SUM(O723:V723)</f>
        <v>0</v>
      </c>
      <c r="AB723" s="512"/>
      <c r="AC723" s="513">
        <f>SUM(W723:Z723)</f>
        <v>0</v>
      </c>
      <c r="AD723" s="514"/>
      <c r="AE723" s="21"/>
      <c r="AF723" s="21"/>
      <c r="AQ723" s="196" t="s">
        <v>388</v>
      </c>
      <c r="AR723" s="193" t="str">
        <f>IF(AS723="","",MAX(AR$229:AR722)+1)</f>
        <v/>
      </c>
      <c r="AS723" s="209" t="str">
        <f>IF(SUM($W$720:$X$724)&gt;0,AQ723,"")</f>
        <v/>
      </c>
      <c r="AT723" s="212" t="str">
        <f>IF(SUM(W720:X724)&gt;0,SUM(W720:X724),"")</f>
        <v/>
      </c>
      <c r="AU723" s="209" t="str">
        <f>IF(SUM($W$720:$X$724)&gt;0,(SUM($W$720:$X$724)*$Q$716),"")</f>
        <v/>
      </c>
      <c r="AV723" s="213" t="str">
        <f>IF(SUM($W$720:$X$724)&gt;0,(SUM($W$720:$X$724)*$T$716),"")</f>
        <v/>
      </c>
      <c r="AW723" s="197" t="str">
        <f>IFERROR(INDEX($AS$242:$AS$846,MATCH(ROW()-ROW($AW$226),$AR$242:$AR$846,0)),"")</f>
        <v/>
      </c>
      <c r="AX723" s="197" t="str">
        <f>IFERROR(INDEX($AT$242:$AT$846,MATCH(ROW()-ROW($AX$226),$AR$242:$AR$846,0)),"")</f>
        <v/>
      </c>
      <c r="AY723" s="197" t="str">
        <f>IFERROR(INDEX($AU$242:$AU$846,MATCH(ROW()-ROW($AY$226),$AR$242:$AR$846,0)),"")</f>
        <v/>
      </c>
      <c r="AZ723" s="197" t="str">
        <f>IFERROR(INDEX($AV$242:$AV$846,MATCH(ROW()-ROW($AZ$226),$AR$242:$AR$846,0)),"")</f>
        <v/>
      </c>
      <c r="BA723" s="197"/>
      <c r="BB723" s="197"/>
      <c r="BC723" s="267"/>
      <c r="BF723" s="267"/>
    </row>
    <row r="724" spans="1:58" ht="25" customHeight="1">
      <c r="A724" s="21"/>
      <c r="B724" s="21"/>
      <c r="C724" s="504">
        <v>5</v>
      </c>
      <c r="D724" s="504"/>
      <c r="E724" s="504"/>
      <c r="F724" s="505"/>
      <c r="G724" s="505"/>
      <c r="H724" s="505"/>
      <c r="I724" s="506"/>
      <c r="J724" s="507"/>
      <c r="K724" s="507"/>
      <c r="L724" s="507"/>
      <c r="M724" s="507"/>
      <c r="N724" s="508"/>
      <c r="O724" s="509"/>
      <c r="P724" s="510"/>
      <c r="Q724" s="509"/>
      <c r="R724" s="510"/>
      <c r="S724" s="509"/>
      <c r="T724" s="510"/>
      <c r="U724" s="509"/>
      <c r="V724" s="510"/>
      <c r="W724" s="509"/>
      <c r="X724" s="510"/>
      <c r="Y724" s="509"/>
      <c r="Z724" s="510"/>
      <c r="AA724" s="511">
        <f>SUM(O724:V724)</f>
        <v>0</v>
      </c>
      <c r="AB724" s="512"/>
      <c r="AC724" s="513">
        <f>SUM(W724:Z724)</f>
        <v>0</v>
      </c>
      <c r="AD724" s="514"/>
      <c r="AE724" s="21"/>
      <c r="AF724" s="21"/>
      <c r="AQ724" s="196" t="s">
        <v>389</v>
      </c>
      <c r="AR724" s="193" t="str">
        <f>IF(AS724="","",MAX(AR$229:AR723)+1)</f>
        <v/>
      </c>
      <c r="AS724" s="209" t="str">
        <f>IF(SUM($Y$720:$Z$724)&gt;0,AQ724,"")</f>
        <v/>
      </c>
      <c r="AT724" s="212" t="str">
        <f>IF(SUM(Y720:Z724)&gt;0,SUM(Y720:Z724),"")</f>
        <v/>
      </c>
      <c r="AU724" s="209" t="str">
        <f>IF(SUM($Y$720:$Z$724)&gt;0,(SUM($Y$720:$Z$724)*$Q$716),"")</f>
        <v/>
      </c>
      <c r="AV724" s="213" t="str">
        <f>IF(SUM($Y$720:$Z$724)&gt;0,(SUM($Y$720:$Z$724)*$T$716),"")</f>
        <v/>
      </c>
      <c r="AW724" s="197" t="str">
        <f>IFERROR(INDEX($AS$242:$AS$846,MATCH(ROW()-ROW($AW$226),$AR$242:$AR$846,0)),"")</f>
        <v/>
      </c>
      <c r="AX724" s="197" t="str">
        <f>IFERROR(INDEX($AT$242:$AT$846,MATCH(ROW()-ROW($AX$226),$AR$242:$AR$846,0)),"")</f>
        <v/>
      </c>
      <c r="AY724" s="197" t="str">
        <f>IFERROR(INDEX($AU$242:$AU$846,MATCH(ROW()-ROW($AY$226),$AR$242:$AR$846,0)),"")</f>
        <v/>
      </c>
      <c r="AZ724" s="197" t="str">
        <f>IFERROR(INDEX($AV$242:$AV$846,MATCH(ROW()-ROW($AZ$226),$AR$242:$AR$846,0)),"")</f>
        <v/>
      </c>
      <c r="BA724" s="197"/>
      <c r="BB724" s="197"/>
      <c r="BC724" s="267"/>
      <c r="BF724" s="267"/>
    </row>
    <row r="725" spans="1:58" ht="10" customHeight="1" thickBo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R725" s="193" t="str">
        <f>IF(AS725="","",MAX(AR$229:AR724)+1)</f>
        <v/>
      </c>
      <c r="AW725" s="197" t="str">
        <f>IFERROR(INDEX($AS$242:$AS$846,MATCH(ROW()-ROW($AW$226),$AR$242:$AR$846,0)),"")</f>
        <v/>
      </c>
      <c r="AX725" s="197" t="str">
        <f>IFERROR(INDEX($AT$242:$AT$846,MATCH(ROW()-ROW($AX$226),$AR$242:$AR$846,0)),"")</f>
        <v/>
      </c>
      <c r="AY725" s="197" t="str">
        <f>IFERROR(INDEX($AU$242:$AU$846,MATCH(ROW()-ROW($AY$226),$AR$242:$AR$846,0)),"")</f>
        <v/>
      </c>
      <c r="AZ725" s="197" t="str">
        <f>IFERROR(INDEX($AV$242:$AV$846,MATCH(ROW()-ROW($AZ$226),$AR$242:$AR$846,0)),"")</f>
        <v/>
      </c>
      <c r="BA725" s="197"/>
      <c r="BB725" s="197"/>
      <c r="BC725" s="267"/>
      <c r="BF725" s="267"/>
    </row>
    <row r="726" spans="1:58" ht="25" customHeight="1" thickBot="1">
      <c r="A726" s="21"/>
      <c r="B726" s="369" t="s">
        <v>123</v>
      </c>
      <c r="C726" s="370"/>
      <c r="D726" s="370"/>
      <c r="E726" s="370"/>
      <c r="F726" s="370"/>
      <c r="G726" s="370"/>
      <c r="H726" s="370"/>
      <c r="I726" s="370"/>
      <c r="J726" s="370"/>
      <c r="K726" s="370"/>
      <c r="L726" s="370"/>
      <c r="M726" s="370"/>
      <c r="N726" s="370"/>
      <c r="O726" s="370"/>
      <c r="P726" s="370"/>
      <c r="Q726" s="370"/>
      <c r="R726" s="370"/>
      <c r="S726" s="370"/>
      <c r="T726" s="370"/>
      <c r="U726" s="370"/>
      <c r="V726" s="370"/>
      <c r="W726" s="370"/>
      <c r="X726" s="370"/>
      <c r="Y726" s="370"/>
      <c r="Z726" s="370"/>
      <c r="AA726" s="370"/>
      <c r="AB726" s="370"/>
      <c r="AC726" s="370"/>
      <c r="AD726" s="370"/>
      <c r="AE726" s="371"/>
      <c r="AF726" s="21"/>
      <c r="AR726" s="193" t="str">
        <f>IF(AS726="","",MAX(AR$229:AR725)+1)</f>
        <v/>
      </c>
      <c r="AW726" s="197" t="str">
        <f>IFERROR(INDEX($AS$242:$AS$846,MATCH(ROW()-ROW($AW$226),$AR$242:$AR$846,0)),"")</f>
        <v/>
      </c>
      <c r="AX726" s="197" t="str">
        <f>IFERROR(INDEX($AT$242:$AT$846,MATCH(ROW()-ROW($AX$226),$AR$242:$AR$846,0)),"")</f>
        <v/>
      </c>
      <c r="AY726" s="197" t="str">
        <f>IFERROR(INDEX($AU$242:$AU$846,MATCH(ROW()-ROW($AY$226),$AR$242:$AR$846,0)),"")</f>
        <v/>
      </c>
      <c r="AZ726" s="197" t="str">
        <f>IFERROR(INDEX($AV$242:$AV$846,MATCH(ROW()-ROW($AZ$226),$AR$242:$AR$846,0)),"")</f>
        <v/>
      </c>
      <c r="BA726" s="197"/>
      <c r="BB726" s="197"/>
      <c r="BC726" s="267"/>
      <c r="BF726" s="267"/>
    </row>
    <row r="727" spans="1:58" ht="7"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R727" s="193" t="str">
        <f>IF(AS727="","",MAX(AR$229:AR726)+1)</f>
        <v/>
      </c>
      <c r="AW727" s="197" t="str">
        <f>IFERROR(INDEX($AS$242:$AS$846,MATCH(ROW()-ROW($AW$226),$AR$242:$AR$846,0)),"")</f>
        <v/>
      </c>
      <c r="AX727" s="197" t="str">
        <f>IFERROR(INDEX($AT$242:$AT$846,MATCH(ROW()-ROW($AX$226),$AR$242:$AR$846,0)),"")</f>
        <v/>
      </c>
      <c r="AY727" s="197" t="str">
        <f>IFERROR(INDEX($AU$242:$AU$846,MATCH(ROW()-ROW($AY$226),$AR$242:$AR$846,0)),"")</f>
        <v/>
      </c>
      <c r="AZ727" s="197" t="str">
        <f>IFERROR(INDEX($AV$242:$AV$846,MATCH(ROW()-ROW($AZ$226),$AR$242:$AR$846,0)),"")</f>
        <v/>
      </c>
      <c r="BA727" s="197"/>
      <c r="BB727" s="197"/>
      <c r="BC727" s="267"/>
      <c r="BF727" s="267"/>
    </row>
    <row r="728" spans="1:58" ht="60" customHeight="1">
      <c r="A728" s="57"/>
      <c r="B728" s="30"/>
      <c r="C728" s="467" t="s">
        <v>390</v>
      </c>
      <c r="D728" s="466"/>
      <c r="E728" s="466"/>
      <c r="F728" s="466"/>
      <c r="G728" s="466"/>
      <c r="H728" s="466"/>
      <c r="I728" s="466"/>
      <c r="J728" s="466"/>
      <c r="K728" s="466"/>
      <c r="L728" s="466"/>
      <c r="M728" s="466"/>
      <c r="N728" s="466"/>
      <c r="O728" s="466"/>
      <c r="P728" s="466"/>
      <c r="Q728" s="466"/>
      <c r="R728" s="466"/>
      <c r="S728" s="466"/>
      <c r="T728" s="466"/>
      <c r="U728" s="466"/>
      <c r="V728" s="466"/>
      <c r="W728" s="466"/>
      <c r="X728" s="466"/>
      <c r="Y728" s="466"/>
      <c r="Z728" s="466"/>
      <c r="AA728" s="466"/>
      <c r="AB728" s="466"/>
      <c r="AC728" s="466"/>
      <c r="AD728" s="466"/>
      <c r="AE728" s="30"/>
      <c r="AF728" s="21"/>
      <c r="AR728" s="193" t="str">
        <f>IF(AS728="","",MAX(AR$229:AR727)+1)</f>
        <v/>
      </c>
      <c r="AW728" s="197" t="str">
        <f>IFERROR(INDEX($AS$242:$AS$846,MATCH(ROW()-ROW($AW$226),$AR$242:$AR$846,0)),"")</f>
        <v/>
      </c>
      <c r="AX728" s="197" t="str">
        <f>IFERROR(INDEX($AT$242:$AT$846,MATCH(ROW()-ROW($AX$226),$AR$242:$AR$846,0)),"")</f>
        <v/>
      </c>
      <c r="AY728" s="197" t="str">
        <f>IFERROR(INDEX($AU$242:$AU$846,MATCH(ROW()-ROW($AY$226),$AR$242:$AR$846,0)),"")</f>
        <v/>
      </c>
      <c r="AZ728" s="197" t="str">
        <f>IFERROR(INDEX($AV$242:$AV$846,MATCH(ROW()-ROW($AZ$226),$AR$242:$AR$846,0)),"")</f>
        <v/>
      </c>
      <c r="BA728" s="197"/>
      <c r="BB728" s="197"/>
      <c r="BC728" s="267"/>
      <c r="BF728" s="267"/>
    </row>
    <row r="729" spans="1:58" ht="60" customHeight="1">
      <c r="A729" s="57"/>
      <c r="B729" s="30"/>
      <c r="C729" s="467" t="s">
        <v>391</v>
      </c>
      <c r="D729" s="466"/>
      <c r="E729" s="466"/>
      <c r="F729" s="466"/>
      <c r="G729" s="466"/>
      <c r="H729" s="466"/>
      <c r="I729" s="466"/>
      <c r="J729" s="466"/>
      <c r="K729" s="466"/>
      <c r="L729" s="466"/>
      <c r="M729" s="466"/>
      <c r="N729" s="466"/>
      <c r="O729" s="466"/>
      <c r="P729" s="466"/>
      <c r="Q729" s="466"/>
      <c r="R729" s="466"/>
      <c r="S729" s="466"/>
      <c r="T729" s="466"/>
      <c r="U729" s="466"/>
      <c r="V729" s="466"/>
      <c r="W729" s="466"/>
      <c r="X729" s="466"/>
      <c r="Y729" s="466"/>
      <c r="Z729" s="466"/>
      <c r="AA729" s="466"/>
      <c r="AB729" s="466"/>
      <c r="AC729" s="466"/>
      <c r="AD729" s="466"/>
      <c r="AE729" s="30"/>
      <c r="AF729" s="21"/>
      <c r="AR729" s="193" t="str">
        <f>IF(AS729="","",MAX(AR$229:AR728)+1)</f>
        <v/>
      </c>
      <c r="AW729" s="197" t="str">
        <f>IFERROR(INDEX($AS$242:$AS$846,MATCH(ROW()-ROW($AW$226),$AR$242:$AR$846,0)),"")</f>
        <v/>
      </c>
      <c r="AX729" s="197" t="str">
        <f>IFERROR(INDEX($AT$242:$AT$846,MATCH(ROW()-ROW($AX$226),$AR$242:$AR$846,0)),"")</f>
        <v/>
      </c>
      <c r="AY729" s="197" t="str">
        <f>IFERROR(INDEX($AU$242:$AU$846,MATCH(ROW()-ROW($AY$226),$AR$242:$AR$846,0)),"")</f>
        <v/>
      </c>
      <c r="AZ729" s="197" t="str">
        <f>IFERROR(INDEX($AV$242:$AV$846,MATCH(ROW()-ROW($AZ$226),$AR$242:$AR$846,0)),"")</f>
        <v/>
      </c>
      <c r="BA729" s="197"/>
      <c r="BB729" s="197"/>
      <c r="BC729" s="267"/>
      <c r="BF729" s="267"/>
    </row>
    <row r="730" spans="1:58" ht="7"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R730" s="193" t="str">
        <f>IF(AS730="","",MAX(AR$229:AR729)+1)</f>
        <v/>
      </c>
      <c r="AW730" s="197" t="str">
        <f>IFERROR(INDEX($AS$242:$AS$846,MATCH(ROW()-ROW($AW$226),$AR$242:$AR$846,0)),"")</f>
        <v/>
      </c>
      <c r="AX730" s="197" t="str">
        <f>IFERROR(INDEX($AT$242:$AT$846,MATCH(ROW()-ROW($AX$226),$AR$242:$AR$846,0)),"")</f>
        <v/>
      </c>
      <c r="AY730" s="197" t="str">
        <f>IFERROR(INDEX($AU$242:$AU$846,MATCH(ROW()-ROW($AY$226),$AR$242:$AR$846,0)),"")</f>
        <v/>
      </c>
      <c r="AZ730" s="197" t="str">
        <f>IFERROR(INDEX($AV$242:$AV$846,MATCH(ROW()-ROW($AZ$226),$AR$242:$AR$846,0)),"")</f>
        <v/>
      </c>
      <c r="BA730" s="197"/>
      <c r="BB730" s="197"/>
      <c r="BC730" s="267"/>
      <c r="BF730" s="267"/>
    </row>
    <row r="731" spans="1:58" ht="20.149999999999999" customHeight="1">
      <c r="A731" s="21"/>
      <c r="B731" s="475" t="s">
        <v>149</v>
      </c>
      <c r="C731" s="475"/>
      <c r="D731" s="475"/>
      <c r="E731" s="475"/>
      <c r="F731" s="475"/>
      <c r="G731" s="475"/>
      <c r="H731" s="475"/>
      <c r="I731" s="475"/>
      <c r="J731" s="475"/>
      <c r="K731" s="475"/>
      <c r="L731" s="475"/>
      <c r="M731" s="475"/>
      <c r="N731" s="475"/>
      <c r="O731" s="475"/>
      <c r="P731" s="475"/>
      <c r="Q731" s="476" t="s">
        <v>150</v>
      </c>
      <c r="R731" s="476"/>
      <c r="S731" s="476"/>
      <c r="T731" s="476"/>
      <c r="U731" s="476"/>
      <c r="V731" s="476"/>
      <c r="W731" s="324" t="s">
        <v>151</v>
      </c>
      <c r="X731" s="325"/>
      <c r="Y731" s="325"/>
      <c r="Z731" s="477" t="s">
        <v>152</v>
      </c>
      <c r="AA731" s="477"/>
      <c r="AB731" s="477"/>
      <c r="AC731" s="477"/>
      <c r="AD731" s="477"/>
      <c r="AE731" s="477"/>
      <c r="AF731" s="21"/>
      <c r="AR731" s="193" t="str">
        <f>IF(AS731="","",MAX(AR$229:AR730)+1)</f>
        <v/>
      </c>
      <c r="AW731" s="197" t="str">
        <f>IFERROR(INDEX($AS$242:$AS$846,MATCH(ROW()-ROW($AW$226),$AR$242:$AR$846,0)),"")</f>
        <v/>
      </c>
      <c r="AX731" s="197" t="str">
        <f>IFERROR(INDEX($AT$242:$AT$846,MATCH(ROW()-ROW($AX$226),$AR$242:$AR$846,0)),"")</f>
        <v/>
      </c>
      <c r="AY731" s="197" t="str">
        <f>IFERROR(INDEX($AU$242:$AU$846,MATCH(ROW()-ROW($AY$226),$AR$242:$AR$846,0)),"")</f>
        <v/>
      </c>
      <c r="AZ731" s="197" t="str">
        <f>IFERROR(INDEX($AV$242:$AV$846,MATCH(ROW()-ROW($AZ$226),$AR$242:$AR$846,0)),"")</f>
        <v/>
      </c>
      <c r="BA731" s="197"/>
      <c r="BB731" s="197"/>
      <c r="BC731" s="267"/>
      <c r="BF731" s="267"/>
    </row>
    <row r="732" spans="1:58" ht="20.149999999999999" customHeight="1">
      <c r="A732" s="21"/>
      <c r="B732" s="475"/>
      <c r="C732" s="475"/>
      <c r="D732" s="475"/>
      <c r="E732" s="475"/>
      <c r="F732" s="475"/>
      <c r="G732" s="475"/>
      <c r="H732" s="475"/>
      <c r="I732" s="475"/>
      <c r="J732" s="475"/>
      <c r="K732" s="475"/>
      <c r="L732" s="475"/>
      <c r="M732" s="475"/>
      <c r="N732" s="475"/>
      <c r="O732" s="475"/>
      <c r="P732" s="475"/>
      <c r="Q732" s="326" t="s">
        <v>75</v>
      </c>
      <c r="R732" s="326"/>
      <c r="S732" s="326"/>
      <c r="T732" s="326" t="s">
        <v>76</v>
      </c>
      <c r="U732" s="326"/>
      <c r="V732" s="326"/>
      <c r="W732" s="325"/>
      <c r="X732" s="325"/>
      <c r="Y732" s="325"/>
      <c r="Z732" s="326" t="s">
        <v>75</v>
      </c>
      <c r="AA732" s="326"/>
      <c r="AB732" s="326"/>
      <c r="AC732" s="326" t="s">
        <v>76</v>
      </c>
      <c r="AD732" s="326"/>
      <c r="AE732" s="326"/>
      <c r="AF732" s="21"/>
      <c r="AR732" s="193" t="str">
        <f>IF(AS732="","",MAX(AR$229:AR731)+1)</f>
        <v/>
      </c>
      <c r="AW732" s="197" t="str">
        <f>IFERROR(INDEX($AS$242:$AS$846,MATCH(ROW()-ROW($AW$226),$AR$242:$AR$846,0)),"")</f>
        <v/>
      </c>
      <c r="AX732" s="197" t="str">
        <f>IFERROR(INDEX($AT$242:$AT$846,MATCH(ROW()-ROW($AX$226),$AR$242:$AR$846,0)),"")</f>
        <v/>
      </c>
      <c r="AY732" s="197" t="str">
        <f>IFERROR(INDEX($AU$242:$AU$846,MATCH(ROW()-ROW($AY$226),$AR$242:$AR$846,0)),"")</f>
        <v/>
      </c>
      <c r="AZ732" s="197" t="str">
        <f>IFERROR(INDEX($AV$242:$AV$846,MATCH(ROW()-ROW($AZ$226),$AR$242:$AR$846,0)),"")</f>
        <v/>
      </c>
      <c r="BA732" s="197"/>
      <c r="BB732" s="197"/>
      <c r="BC732" s="267"/>
      <c r="BF732" s="267"/>
    </row>
    <row r="733" spans="1:58" ht="7"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R733" s="193" t="str">
        <f>IF(AS733="","",MAX(AR$229:AR732)+1)</f>
        <v/>
      </c>
      <c r="AW733" s="197" t="str">
        <f>IFERROR(INDEX($AS$242:$AS$846,MATCH(ROW()-ROW($AW$226),$AR$242:$AR$846,0)),"")</f>
        <v/>
      </c>
      <c r="AX733" s="197" t="str">
        <f>IFERROR(INDEX($AT$242:$AT$846,MATCH(ROW()-ROW($AX$226),$AR$242:$AR$846,0)),"")</f>
        <v/>
      </c>
      <c r="AY733" s="197" t="str">
        <f>IFERROR(INDEX($AU$242:$AU$846,MATCH(ROW()-ROW($AY$226),$AR$242:$AR$846,0)),"")</f>
        <v/>
      </c>
      <c r="AZ733" s="197" t="str">
        <f>IFERROR(INDEX($AV$242:$AV$846,MATCH(ROW()-ROW($AZ$226),$AR$242:$AR$846,0)),"")</f>
        <v/>
      </c>
      <c r="BA733" s="197"/>
      <c r="BB733" s="197"/>
      <c r="BC733" s="267"/>
      <c r="BF733" s="267"/>
    </row>
    <row r="734" spans="1:58" ht="35.15" customHeight="1">
      <c r="A734" s="57"/>
      <c r="B734" s="413" t="s">
        <v>392</v>
      </c>
      <c r="C734" s="438"/>
      <c r="D734" s="438"/>
      <c r="E734" s="438"/>
      <c r="F734" s="438"/>
      <c r="G734" s="438"/>
      <c r="H734" s="438"/>
      <c r="I734" s="438"/>
      <c r="J734" s="438"/>
      <c r="K734" s="438"/>
      <c r="L734" s="438"/>
      <c r="M734" s="438"/>
      <c r="N734" s="438"/>
      <c r="O734" s="438"/>
      <c r="P734" s="438"/>
      <c r="Q734" s="502">
        <f>VLOOKUP($AG734,PriceList,3,FALSE)</f>
        <v>150.75</v>
      </c>
      <c r="R734" s="502"/>
      <c r="S734" s="502"/>
      <c r="T734" s="502">
        <f>VLOOKUP($AG734,PriceList,4,FALSE)</f>
        <v>195.97499999999999</v>
      </c>
      <c r="U734" s="502"/>
      <c r="V734" s="502"/>
      <c r="W734" s="472"/>
      <c r="X734" s="473"/>
      <c r="Y734" s="474"/>
      <c r="Z734" s="515">
        <f>Q734*W734</f>
        <v>0</v>
      </c>
      <c r="AA734" s="502"/>
      <c r="AB734" s="502"/>
      <c r="AC734" s="502">
        <f>T734*W734</f>
        <v>0</v>
      </c>
      <c r="AD734" s="502"/>
      <c r="AE734" s="502"/>
      <c r="AF734" s="21"/>
      <c r="AG734" s="61" t="s">
        <v>393</v>
      </c>
      <c r="AI734" s="66" t="b">
        <f>AND(W734&gt;0,AH734="Y")</f>
        <v>0</v>
      </c>
      <c r="AJ734" s="116" t="b">
        <f>OR(ISERROR(Q734),ISERROR(T734),ISERROR(Z734),ISERROR(AC734))</f>
        <v>0</v>
      </c>
      <c r="AQ734" s="196" t="s">
        <v>394</v>
      </c>
      <c r="AR734" s="193" t="str">
        <f>IF(AS734="","",MAX(AR$229:AR733)+1)</f>
        <v/>
      </c>
      <c r="AS734" s="209" t="str">
        <f>IF(W734&gt;0,AQ734,"")</f>
        <v/>
      </c>
      <c r="AT734" s="210" t="str">
        <f>IF(W734&gt;0,W734,"")</f>
        <v/>
      </c>
      <c r="AU734" s="211" t="str">
        <f>IF(W734&gt;0,Z734,"")</f>
        <v/>
      </c>
      <c r="AV734" s="211" t="str">
        <f>IF(W734&gt;0,AC734,"")</f>
        <v/>
      </c>
      <c r="AW734" s="197" t="str">
        <f>IFERROR(INDEX($AS$242:$AS$846,MATCH(ROW()-ROW($AW$226),$AR$242:$AR$846,0)),"")</f>
        <v/>
      </c>
      <c r="AX734" s="197" t="str">
        <f>IFERROR(INDEX($AT$242:$AT$846,MATCH(ROW()-ROW($AX$226),$AR$242:$AR$846,0)),"")</f>
        <v/>
      </c>
      <c r="AY734" s="197" t="str">
        <f>IFERROR(INDEX($AU$242:$AU$846,MATCH(ROW()-ROW($AY$226),$AR$242:$AR$846,0)),"")</f>
        <v/>
      </c>
      <c r="AZ734" s="197" t="str">
        <f>IFERROR(INDEX($AV$242:$AV$846,MATCH(ROW()-ROW($AZ$226),$AR$242:$AR$846,0)),"")</f>
        <v/>
      </c>
      <c r="BA734" s="197"/>
      <c r="BB734" s="197"/>
      <c r="BC734" s="267"/>
      <c r="BF734" s="267"/>
    </row>
    <row r="735" spans="1:58" ht="5.1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R735" s="193" t="str">
        <f>IF(AS735="","",MAX(AR$229:AR734)+1)</f>
        <v/>
      </c>
      <c r="AW735" s="197" t="str">
        <f>IFERROR(INDEX($AS$242:$AS$846,MATCH(ROW()-ROW($AW$226),$AR$242:$AR$846,0)),"")</f>
        <v/>
      </c>
      <c r="AX735" s="197" t="str">
        <f>IFERROR(INDEX($AT$242:$AT$846,MATCH(ROW()-ROW($AX$226),$AR$242:$AR$846,0)),"")</f>
        <v/>
      </c>
      <c r="AY735" s="197" t="str">
        <f>IFERROR(INDEX($AU$242:$AU$846,MATCH(ROW()-ROW($AY$226),$AR$242:$AR$846,0)),"")</f>
        <v/>
      </c>
      <c r="AZ735" s="197" t="str">
        <f>IFERROR(INDEX($AV$242:$AV$846,MATCH(ROW()-ROW($AZ$226),$AR$242:$AR$846,0)),"")</f>
        <v/>
      </c>
      <c r="BA735" s="197"/>
      <c r="BB735" s="197"/>
      <c r="BC735" s="267"/>
      <c r="BF735" s="267"/>
    </row>
    <row r="736" spans="1:58" ht="5.15" customHeight="1">
      <c r="A736" s="21"/>
      <c r="B736" s="21"/>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21"/>
      <c r="AF736" s="21"/>
      <c r="AR736" s="193" t="str">
        <f>IF(AS736="","",MAX(AR$229:AR735)+1)</f>
        <v/>
      </c>
      <c r="AW736" s="197" t="str">
        <f>IFERROR(INDEX($AS$242:$AS$846,MATCH(ROW()-ROW($AW$226),$AR$242:$AR$846,0)),"")</f>
        <v/>
      </c>
      <c r="AX736" s="197" t="str">
        <f>IFERROR(INDEX($AT$242:$AT$846,MATCH(ROW()-ROW($AX$226),$AR$242:$AR$846,0)),"")</f>
        <v/>
      </c>
      <c r="AY736" s="197" t="str">
        <f>IFERROR(INDEX($AU$242:$AU$846,MATCH(ROW()-ROW($AY$226),$AR$242:$AR$846,0)),"")</f>
        <v/>
      </c>
      <c r="AZ736" s="197" t="str">
        <f>IFERROR(INDEX($AV$242:$AV$846,MATCH(ROW()-ROW($AZ$226),$AR$242:$AR$846,0)),"")</f>
        <v/>
      </c>
      <c r="BA736" s="197"/>
      <c r="BB736" s="197"/>
      <c r="BC736" s="267"/>
      <c r="BF736" s="267"/>
    </row>
    <row r="737" spans="1:58" ht="5.1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R737" s="193" t="str">
        <f>IF(AS737="","",MAX(AR$229:AR736)+1)</f>
        <v/>
      </c>
      <c r="AW737" s="197" t="str">
        <f>IFERROR(INDEX($AS$242:$AS$846,MATCH(ROW()-ROW($AW$226),$AR$242:$AR$846,0)),"")</f>
        <v/>
      </c>
      <c r="AX737" s="197" t="str">
        <f>IFERROR(INDEX($AT$242:$AT$846,MATCH(ROW()-ROW($AX$226),$AR$242:$AR$846,0)),"")</f>
        <v/>
      </c>
      <c r="AY737" s="197" t="str">
        <f>IFERROR(INDEX($AU$242:$AU$846,MATCH(ROW()-ROW($AY$226),$AR$242:$AR$846,0)),"")</f>
        <v/>
      </c>
      <c r="AZ737" s="197" t="str">
        <f>IFERROR(INDEX($AV$242:$AV$846,MATCH(ROW()-ROW($AZ$226),$AR$242:$AR$846,0)),"")</f>
        <v/>
      </c>
      <c r="BA737" s="197"/>
      <c r="BB737" s="197"/>
      <c r="BC737" s="267"/>
      <c r="BF737" s="267"/>
    </row>
    <row r="738" spans="1:58" ht="50.15" customHeight="1">
      <c r="A738" s="57"/>
      <c r="B738" s="413" t="s">
        <v>395</v>
      </c>
      <c r="C738" s="438"/>
      <c r="D738" s="438"/>
      <c r="E738" s="438"/>
      <c r="F738" s="438"/>
      <c r="G738" s="438"/>
      <c r="H738" s="438"/>
      <c r="I738" s="438"/>
      <c r="J738" s="438"/>
      <c r="K738" s="438"/>
      <c r="L738" s="438"/>
      <c r="M738" s="438"/>
      <c r="N738" s="438"/>
      <c r="O738" s="438"/>
      <c r="P738" s="438"/>
      <c r="Q738" s="502">
        <f>VLOOKUP($AG738,PriceList,3,FALSE)</f>
        <v>7.87</v>
      </c>
      <c r="R738" s="502"/>
      <c r="S738" s="502"/>
      <c r="T738" s="502">
        <f>VLOOKUP($AG738,PriceList,4,FALSE)</f>
        <v>10.231</v>
      </c>
      <c r="U738" s="502"/>
      <c r="V738" s="502"/>
      <c r="W738" s="472"/>
      <c r="X738" s="473"/>
      <c r="Y738" s="474"/>
      <c r="Z738" s="515">
        <f>Q738*W738</f>
        <v>0</v>
      </c>
      <c r="AA738" s="502"/>
      <c r="AB738" s="502"/>
      <c r="AC738" s="502">
        <f>T738*W738</f>
        <v>0</v>
      </c>
      <c r="AD738" s="502"/>
      <c r="AE738" s="502"/>
      <c r="AF738" s="21"/>
      <c r="AG738" s="61" t="s">
        <v>396</v>
      </c>
      <c r="AI738" s="66" t="b">
        <f>AND(W738&gt;0,AH738="Y")</f>
        <v>0</v>
      </c>
      <c r="AJ738" s="116" t="b">
        <f>OR(ISERROR(Q738),ISERROR(T738),ISERROR(Z738),ISERROR(AC738))</f>
        <v>0</v>
      </c>
      <c r="AQ738" s="196" t="s">
        <v>397</v>
      </c>
      <c r="AR738" s="193" t="str">
        <f>IF(AS738="","",MAX(AR$229:AR737)+1)</f>
        <v/>
      </c>
      <c r="AS738" s="209" t="str">
        <f>IF(W738&gt;0,AQ738,"")</f>
        <v/>
      </c>
      <c r="AT738" s="210" t="str">
        <f>IF(W738&gt;0,W738,"")</f>
        <v/>
      </c>
      <c r="AU738" s="211" t="str">
        <f>IF(W738&gt;0,Z738,"")</f>
        <v/>
      </c>
      <c r="AV738" s="211" t="str">
        <f>IF(W738&gt;0,AC738,"")</f>
        <v/>
      </c>
      <c r="AW738" s="197" t="str">
        <f>IFERROR(INDEX($AS$242:$AS$846,MATCH(ROW()-ROW($AW$226),$AR$242:$AR$846,0)),"")</f>
        <v/>
      </c>
      <c r="AX738" s="197" t="str">
        <f>IFERROR(INDEX($AT$242:$AT$846,MATCH(ROW()-ROW($AX$226),$AR$242:$AR$846,0)),"")</f>
        <v/>
      </c>
      <c r="AY738" s="197" t="str">
        <f>IFERROR(INDEX($AU$242:$AU$846,MATCH(ROW()-ROW($AY$226),$AR$242:$AR$846,0)),"")</f>
        <v/>
      </c>
      <c r="AZ738" s="197" t="str">
        <f>IFERROR(INDEX($AV$242:$AV$846,MATCH(ROW()-ROW($AZ$226),$AR$242:$AR$846,0)),"")</f>
        <v/>
      </c>
      <c r="BA738" s="197"/>
      <c r="BB738" s="197"/>
      <c r="BC738" s="267"/>
      <c r="BF738" s="267"/>
    </row>
    <row r="739" spans="1:58" ht="5.1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R739" s="193" t="str">
        <f>IF(AS739="","",MAX(AR$229:AR738)+1)</f>
        <v/>
      </c>
      <c r="AW739" s="197" t="str">
        <f>IFERROR(INDEX($AS$242:$AS$846,MATCH(ROW()-ROW($AW$226),$AR$242:$AR$846,0)),"")</f>
        <v/>
      </c>
      <c r="AX739" s="197" t="str">
        <f>IFERROR(INDEX($AT$242:$AT$846,MATCH(ROW()-ROW($AX$226),$AR$242:$AR$846,0)),"")</f>
        <v/>
      </c>
      <c r="AY739" s="197" t="str">
        <f>IFERROR(INDEX($AU$242:$AU$846,MATCH(ROW()-ROW($AY$226),$AR$242:$AR$846,0)),"")</f>
        <v/>
      </c>
      <c r="AZ739" s="197" t="str">
        <f>IFERROR(INDEX($AV$242:$AV$846,MATCH(ROW()-ROW($AZ$226),$AR$242:$AR$846,0)),"")</f>
        <v/>
      </c>
      <c r="BA739" s="197"/>
      <c r="BB739" s="197"/>
      <c r="BC739" s="267"/>
      <c r="BF739" s="267"/>
    </row>
    <row r="740" spans="1:58" ht="5.15" customHeight="1">
      <c r="A740" s="21"/>
      <c r="B740" s="21"/>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21"/>
      <c r="AF740" s="21"/>
      <c r="AR740" s="193" t="str">
        <f>IF(AS740="","",MAX(AR$229:AR739)+1)</f>
        <v/>
      </c>
      <c r="AW740" s="197" t="str">
        <f>IFERROR(INDEX($AS$242:$AS$846,MATCH(ROW()-ROW($AW$226),$AR$242:$AR$846,0)),"")</f>
        <v/>
      </c>
      <c r="AX740" s="197" t="str">
        <f>IFERROR(INDEX($AT$242:$AT$846,MATCH(ROW()-ROW($AX$226),$AR$242:$AR$846,0)),"")</f>
        <v/>
      </c>
      <c r="AY740" s="197" t="str">
        <f>IFERROR(INDEX($AU$242:$AU$846,MATCH(ROW()-ROW($AY$226),$AR$242:$AR$846,0)),"")</f>
        <v/>
      </c>
      <c r="AZ740" s="197" t="str">
        <f>IFERROR(INDEX($AV$242:$AV$846,MATCH(ROW()-ROW($AZ$226),$AR$242:$AR$846,0)),"")</f>
        <v/>
      </c>
      <c r="BA740" s="197"/>
      <c r="BB740" s="197"/>
      <c r="BC740" s="267"/>
      <c r="BF740" s="267"/>
    </row>
    <row r="741" spans="1:58" ht="10" customHeight="1">
      <c r="A741" s="57"/>
      <c r="B741" s="9"/>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c r="AA741" s="52"/>
      <c r="AB741" s="52"/>
      <c r="AC741" s="52"/>
      <c r="AD741" s="52"/>
      <c r="AE741" s="52"/>
      <c r="AF741" s="21"/>
      <c r="AR741" s="193" t="str">
        <f>IF(AS741="","",MAX(AR$229:AR740)+1)</f>
        <v/>
      </c>
      <c r="AW741" s="197" t="str">
        <f>IFERROR(INDEX($AS$242:$AS$846,MATCH(ROW()-ROW($AW$226),$AR$242:$AR$846,0)),"")</f>
        <v/>
      </c>
      <c r="AX741" s="197" t="str">
        <f>IFERROR(INDEX($AT$242:$AT$846,MATCH(ROW()-ROW($AX$226),$AR$242:$AR$846,0)),"")</f>
        <v/>
      </c>
      <c r="AY741" s="197" t="str">
        <f>IFERROR(INDEX($AU$242:$AU$846,MATCH(ROW()-ROW($AY$226),$AR$242:$AR$846,0)),"")</f>
        <v/>
      </c>
      <c r="AZ741" s="197" t="str">
        <f>IFERROR(INDEX($AV$242:$AV$846,MATCH(ROW()-ROW($AZ$226),$AR$242:$AR$846,0)),"")</f>
        <v/>
      </c>
      <c r="BA741" s="197"/>
      <c r="BB741" s="197"/>
      <c r="BC741" s="267"/>
      <c r="BF741" s="267"/>
    </row>
    <row r="742" spans="1:58" ht="20.149999999999999" customHeight="1">
      <c r="A742" s="350">
        <f>A697+1</f>
        <v>12</v>
      </c>
      <c r="B742" s="350"/>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c r="AB742" s="71"/>
      <c r="AC742" s="71"/>
      <c r="AD742" s="71"/>
      <c r="AE742" s="7"/>
      <c r="AF742" s="7"/>
      <c r="AR742" s="193" t="str">
        <f>IF(AS742="","",MAX(AR$229:AR741)+1)</f>
        <v/>
      </c>
      <c r="AW742" s="197" t="str">
        <f>IFERROR(INDEX($AS$242:$AS$846,MATCH(ROW()-ROW($AW$226),$AR$242:$AR$846,0)),"")</f>
        <v/>
      </c>
      <c r="AX742" s="197" t="str">
        <f>IFERROR(INDEX($AT$242:$AT$846,MATCH(ROW()-ROW($AX$226),$AR$242:$AR$846,0)),"")</f>
        <v/>
      </c>
      <c r="AY742" s="197" t="str">
        <f>IFERROR(INDEX($AU$242:$AU$846,MATCH(ROW()-ROW($AY$226),$AR$242:$AR$846,0)),"")</f>
        <v/>
      </c>
      <c r="AZ742" s="197" t="str">
        <f>IFERROR(INDEX($AV$242:$AV$846,MATCH(ROW()-ROW($AZ$226),$AR$242:$AR$846,0)),"")</f>
        <v/>
      </c>
      <c r="BA742" s="197"/>
      <c r="BB742" s="197"/>
      <c r="BC742" s="267"/>
      <c r="BF742" s="267"/>
    </row>
    <row r="743" spans="1:58" ht="10" customHeight="1">
      <c r="A743" s="57"/>
      <c r="B743" s="9"/>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c r="AA743" s="52"/>
      <c r="AB743" s="52"/>
      <c r="AC743" s="52"/>
      <c r="AD743" s="52"/>
      <c r="AE743" s="52"/>
      <c r="AF743" s="21"/>
      <c r="AR743" s="193" t="str">
        <f>IF(AS743="","",MAX(AR$229:AR742)+1)</f>
        <v/>
      </c>
      <c r="AW743" s="197" t="str">
        <f>IFERROR(INDEX($AS$242:$AS$846,MATCH(ROW()-ROW($AW$226),$AR$242:$AR$846,0)),"")</f>
        <v/>
      </c>
      <c r="AX743" s="197" t="str">
        <f>IFERROR(INDEX($AT$242:$AT$846,MATCH(ROW()-ROW($AX$226),$AR$242:$AR$846,0)),"")</f>
        <v/>
      </c>
      <c r="AY743" s="197" t="str">
        <f>IFERROR(INDEX($AU$242:$AU$846,MATCH(ROW()-ROW($AY$226),$AR$242:$AR$846,0)),"")</f>
        <v/>
      </c>
      <c r="AZ743" s="197" t="str">
        <f>IFERROR(INDEX($AV$242:$AV$846,MATCH(ROW()-ROW($AZ$226),$AR$242:$AR$846,0)),"")</f>
        <v/>
      </c>
      <c r="BA743" s="197"/>
      <c r="BB743" s="197"/>
      <c r="BC743" s="267"/>
      <c r="BF743" s="267"/>
    </row>
    <row r="744" spans="1:58" ht="10" customHeight="1">
      <c r="A744" s="21"/>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21"/>
      <c r="AR744" s="193" t="str">
        <f>IF(AS744="","",MAX(AR$229:AR743)+1)</f>
        <v/>
      </c>
      <c r="AW744" s="197" t="str">
        <f>IFERROR(INDEX($AS$242:$AS$846,MATCH(ROW()-ROW($AW$226),$AR$242:$AR$846,0)),"")</f>
        <v/>
      </c>
      <c r="AX744" s="197" t="str">
        <f>IFERROR(INDEX($AT$242:$AT$846,MATCH(ROW()-ROW($AX$226),$AR$242:$AR$846,0)),"")</f>
        <v/>
      </c>
      <c r="AY744" s="197" t="str">
        <f>IFERROR(INDEX($AU$242:$AU$846,MATCH(ROW()-ROW($AY$226),$AR$242:$AR$846,0)),"")</f>
        <v/>
      </c>
      <c r="AZ744" s="197" t="str">
        <f>IFERROR(INDEX($AV$242:$AV$846,MATCH(ROW()-ROW($AZ$226),$AR$242:$AR$846,0)),"")</f>
        <v/>
      </c>
      <c r="BA744" s="197"/>
      <c r="BB744" s="197"/>
      <c r="BC744" s="267"/>
      <c r="BF744" s="267"/>
    </row>
    <row r="745" spans="1:58" ht="20.149999999999999" customHeight="1">
      <c r="A745" s="21"/>
      <c r="B745" s="8"/>
      <c r="C745" s="418" t="s">
        <v>398</v>
      </c>
      <c r="D745" s="418"/>
      <c r="E745" s="418"/>
      <c r="F745" s="418"/>
      <c r="G745" s="418"/>
      <c r="H745" s="418"/>
      <c r="I745" s="418"/>
      <c r="J745" s="418"/>
      <c r="K745" s="418"/>
      <c r="L745" s="418"/>
      <c r="M745" s="418"/>
      <c r="N745" s="418"/>
      <c r="O745" s="418"/>
      <c r="P745" s="418"/>
      <c r="Q745" s="418"/>
      <c r="R745" s="418"/>
      <c r="S745" s="418"/>
      <c r="T745" s="418"/>
      <c r="U745" s="418"/>
      <c r="V745" s="418"/>
      <c r="W745" s="418"/>
      <c r="X745" s="418"/>
      <c r="Y745" s="418"/>
      <c r="Z745" s="418"/>
      <c r="AA745" s="418"/>
      <c r="AB745" s="418"/>
      <c r="AC745" s="418"/>
      <c r="AD745" s="418"/>
      <c r="AE745" s="8"/>
      <c r="AF745" s="21"/>
      <c r="AJ745" s="116" t="b">
        <f>IF(COUNTIF(AJ750:AJ847,TRUE)&gt;0,TRUE,FALSE)</f>
        <v>0</v>
      </c>
      <c r="AR745" s="193">
        <f>IF(AS745="","",MAX(AR$229:AR744)+1)</f>
        <v>8</v>
      </c>
      <c r="AS745" s="198" t="str">
        <f>C745&amp;":"</f>
        <v>Stand Cleaning Services and Supplies:</v>
      </c>
      <c r="AW745" s="197" t="str">
        <f>IFERROR(INDEX($AS$242:$AS$846,MATCH(ROW()-ROW($AW$226),$AR$242:$AR$846,0)),"")</f>
        <v/>
      </c>
      <c r="AX745" s="197" t="str">
        <f>IFERROR(INDEX($AT$242:$AT$846,MATCH(ROW()-ROW($AX$226),$AR$242:$AR$846,0)),"")</f>
        <v/>
      </c>
      <c r="AY745" s="197" t="str">
        <f>IFERROR(INDEX($AU$242:$AU$846,MATCH(ROW()-ROW($AY$226),$AR$242:$AR$846,0)),"")</f>
        <v/>
      </c>
      <c r="AZ745" s="197" t="str">
        <f>IFERROR(INDEX($AV$242:$AV$846,MATCH(ROW()-ROW($AZ$226),$AR$242:$AR$846,0)),"")</f>
        <v/>
      </c>
      <c r="BA745" s="197"/>
      <c r="BB745" s="197"/>
      <c r="BC745" s="267"/>
      <c r="BF745" s="267"/>
    </row>
    <row r="746" spans="1:58" ht="10" customHeight="1">
      <c r="A746" s="21"/>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21"/>
      <c r="AR746" s="193" t="str">
        <f>IF(AS746="","",MAX(AR$229:AR745)+1)</f>
        <v/>
      </c>
      <c r="AW746" s="197" t="str">
        <f>IFERROR(INDEX($AS$242:$AS$846,MATCH(ROW()-ROW($AW$226),$AR$242:$AR$846,0)),"")</f>
        <v/>
      </c>
      <c r="AX746" s="197" t="str">
        <f>IFERROR(INDEX($AT$242:$AT$846,MATCH(ROW()-ROW($AX$226),$AR$242:$AR$846,0)),"")</f>
        <v/>
      </c>
      <c r="AY746" s="197" t="str">
        <f>IFERROR(INDEX($AU$242:$AU$846,MATCH(ROW()-ROW($AY$226),$AR$242:$AR$846,0)),"")</f>
        <v/>
      </c>
      <c r="AZ746" s="197" t="str">
        <f>IFERROR(INDEX($AV$242:$AV$846,MATCH(ROW()-ROW($AZ$226),$AR$242:$AR$846,0)),"")</f>
        <v/>
      </c>
      <c r="BA746" s="197"/>
      <c r="BB746" s="197"/>
      <c r="BC746" s="267"/>
      <c r="BF746" s="267"/>
    </row>
    <row r="747" spans="1:58" ht="7"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R747" s="193" t="str">
        <f>IF(AS747="","",MAX(AR$229:AR746)+1)</f>
        <v/>
      </c>
      <c r="AW747" s="197" t="str">
        <f>IFERROR(INDEX($AS$242:$AS$846,MATCH(ROW()-ROW($AW$226),$AR$242:$AR$846,0)),"")</f>
        <v/>
      </c>
      <c r="AX747" s="197" t="str">
        <f>IFERROR(INDEX($AT$242:$AT$846,MATCH(ROW()-ROW($AX$226),$AR$242:$AR$846,0)),"")</f>
        <v/>
      </c>
      <c r="AY747" s="197" t="str">
        <f>IFERROR(INDEX($AU$242:$AU$846,MATCH(ROW()-ROW($AY$226),$AR$242:$AR$846,0)),"")</f>
        <v/>
      </c>
      <c r="AZ747" s="197" t="str">
        <f>IFERROR(INDEX($AV$242:$AV$846,MATCH(ROW()-ROW($AZ$226),$AR$242:$AR$846,0)),"")</f>
        <v/>
      </c>
      <c r="BA747" s="197"/>
      <c r="BB747" s="197"/>
      <c r="BC747" s="267"/>
      <c r="BF747" s="267"/>
    </row>
    <row r="748" spans="1:58" ht="80.150000000000006" customHeight="1">
      <c r="A748" s="57"/>
      <c r="B748" s="376" t="s">
        <v>399</v>
      </c>
      <c r="C748" s="376"/>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c r="AD748" s="376"/>
      <c r="AE748" s="376"/>
      <c r="AF748" s="21"/>
      <c r="AR748" s="193" t="str">
        <f>IF(AS748="","",MAX(AR$229:AR747)+1)</f>
        <v/>
      </c>
      <c r="AW748" s="197" t="str">
        <f>IFERROR(INDEX($AS$242:$AS$846,MATCH(ROW()-ROW($AW$226),$AR$242:$AR$846,0)),"")</f>
        <v/>
      </c>
      <c r="AX748" s="197" t="str">
        <f>IFERROR(INDEX($AT$242:$AT$846,MATCH(ROW()-ROW($AX$226),$AR$242:$AR$846,0)),"")</f>
        <v/>
      </c>
      <c r="AY748" s="197" t="str">
        <f>IFERROR(INDEX($AU$242:$AU$846,MATCH(ROW()-ROW($AY$226),$AR$242:$AR$846,0)),"")</f>
        <v/>
      </c>
      <c r="AZ748" s="197" t="str">
        <f>IFERROR(INDEX($AV$242:$AV$846,MATCH(ROW()-ROW($AZ$226),$AR$242:$AR$846,0)),"")</f>
        <v/>
      </c>
      <c r="BA748" s="197"/>
      <c r="BB748" s="197"/>
      <c r="BC748" s="267"/>
      <c r="BF748" s="267"/>
    </row>
    <row r="749" spans="1:58" ht="7" customHeight="1" thickBo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R749" s="193" t="str">
        <f>IF(AS749="","",MAX(AR$229:AR748)+1)</f>
        <v/>
      </c>
      <c r="AW749" s="197" t="str">
        <f>IFERROR(INDEX($AS$242:$AS$846,MATCH(ROW()-ROW($AW$226),$AR$242:$AR$846,0)),"")</f>
        <v/>
      </c>
      <c r="AX749" s="197" t="str">
        <f>IFERROR(INDEX($AT$242:$AT$846,MATCH(ROW()-ROW($AX$226),$AR$242:$AR$846,0)),"")</f>
        <v/>
      </c>
      <c r="AY749" s="197" t="str">
        <f>IFERROR(INDEX($AU$242:$AU$846,MATCH(ROW()-ROW($AY$226),$AR$242:$AR$846,0)),"")</f>
        <v/>
      </c>
      <c r="AZ749" s="197" t="str">
        <f>IFERROR(INDEX($AV$242:$AV$846,MATCH(ROW()-ROW($AZ$226),$AR$242:$AR$846,0)),"")</f>
        <v/>
      </c>
      <c r="BA749" s="197"/>
      <c r="BB749" s="197"/>
      <c r="BC749" s="267"/>
      <c r="BF749" s="267"/>
    </row>
    <row r="750" spans="1:58" ht="25" customHeight="1" thickBot="1">
      <c r="A750" s="21"/>
      <c r="B750" s="369" t="s">
        <v>125</v>
      </c>
      <c r="C750" s="370"/>
      <c r="D750" s="370"/>
      <c r="E750" s="370"/>
      <c r="F750" s="370"/>
      <c r="G750" s="370"/>
      <c r="H750" s="370"/>
      <c r="I750" s="370"/>
      <c r="J750" s="370"/>
      <c r="K750" s="370"/>
      <c r="L750" s="370"/>
      <c r="M750" s="370"/>
      <c r="N750" s="370"/>
      <c r="O750" s="370"/>
      <c r="P750" s="370"/>
      <c r="Q750" s="370"/>
      <c r="R750" s="370"/>
      <c r="S750" s="370"/>
      <c r="T750" s="370"/>
      <c r="U750" s="370"/>
      <c r="V750" s="370"/>
      <c r="W750" s="370"/>
      <c r="X750" s="370"/>
      <c r="Y750" s="370"/>
      <c r="Z750" s="370"/>
      <c r="AA750" s="370"/>
      <c r="AB750" s="370"/>
      <c r="AC750" s="370"/>
      <c r="AD750" s="370"/>
      <c r="AE750" s="371"/>
      <c r="AF750" s="21"/>
      <c r="AR750" s="193" t="str">
        <f>IF(AS750="","",MAX(AR$229:AR749)+1)</f>
        <v/>
      </c>
      <c r="AW750" s="197" t="str">
        <f>IFERROR(INDEX($AS$242:$AS$846,MATCH(ROW()-ROW($AW$226),$AR$242:$AR$846,0)),"")</f>
        <v/>
      </c>
      <c r="AX750" s="197" t="str">
        <f>IFERROR(INDEX($AT$242:$AT$846,MATCH(ROW()-ROW($AX$226),$AR$242:$AR$846,0)),"")</f>
        <v/>
      </c>
      <c r="AY750" s="197" t="str">
        <f>IFERROR(INDEX($AU$242:$AU$846,MATCH(ROW()-ROW($AY$226),$AR$242:$AR$846,0)),"")</f>
        <v/>
      </c>
      <c r="AZ750" s="197" t="str">
        <f>IFERROR(INDEX($AV$242:$AV$846,MATCH(ROW()-ROW($AZ$226),$AR$242:$AR$846,0)),"")</f>
        <v/>
      </c>
      <c r="BA750" s="197"/>
      <c r="BB750" s="197"/>
      <c r="BC750" s="267"/>
      <c r="BF750" s="267"/>
    </row>
    <row r="751" spans="1:58" ht="7"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R751" s="193" t="str">
        <f>IF(AS751="","",MAX(AR$229:AR750)+1)</f>
        <v/>
      </c>
      <c r="AW751" s="197" t="str">
        <f>IFERROR(INDEX($AS$242:$AS$846,MATCH(ROW()-ROW($AW$226),$AR$242:$AR$846,0)),"")</f>
        <v/>
      </c>
      <c r="AX751" s="197" t="str">
        <f>IFERROR(INDEX($AT$242:$AT$846,MATCH(ROW()-ROW($AX$226),$AR$242:$AR$846,0)),"")</f>
        <v/>
      </c>
      <c r="AY751" s="197" t="str">
        <f>IFERROR(INDEX($AU$242:$AU$846,MATCH(ROW()-ROW($AY$226),$AR$242:$AR$846,0)),"")</f>
        <v/>
      </c>
      <c r="AZ751" s="197" t="str">
        <f>IFERROR(INDEX($AV$242:$AV$846,MATCH(ROW()-ROW($AZ$226),$AR$242:$AR$846,0)),"")</f>
        <v/>
      </c>
      <c r="BA751" s="197"/>
      <c r="BB751" s="197"/>
      <c r="BC751" s="267"/>
      <c r="BF751" s="267"/>
    </row>
    <row r="752" spans="1:58" ht="20.149999999999999" customHeight="1">
      <c r="A752" s="21"/>
      <c r="B752" s="475" t="s">
        <v>149</v>
      </c>
      <c r="C752" s="475"/>
      <c r="D752" s="475"/>
      <c r="E752" s="475"/>
      <c r="F752" s="475"/>
      <c r="G752" s="475"/>
      <c r="H752" s="475"/>
      <c r="I752" s="475"/>
      <c r="J752" s="475"/>
      <c r="K752" s="475"/>
      <c r="L752" s="475"/>
      <c r="M752" s="475"/>
      <c r="N752" s="475"/>
      <c r="O752" s="475"/>
      <c r="P752" s="475"/>
      <c r="Q752" s="455" t="s">
        <v>150</v>
      </c>
      <c r="R752" s="455"/>
      <c r="S752" s="455"/>
      <c r="T752" s="455"/>
      <c r="U752" s="21"/>
      <c r="V752" s="324" t="s">
        <v>151</v>
      </c>
      <c r="W752" s="325"/>
      <c r="X752" s="325"/>
      <c r="Y752" s="21"/>
      <c r="Z752" s="335" t="s">
        <v>152</v>
      </c>
      <c r="AA752" s="335"/>
      <c r="AB752" s="335"/>
      <c r="AC752" s="335"/>
      <c r="AD752" s="21"/>
      <c r="AE752" s="21"/>
      <c r="AF752" s="21"/>
      <c r="AR752" s="193" t="str">
        <f>IF(AS752="","",MAX(AR$229:AR751)+1)</f>
        <v/>
      </c>
      <c r="AW752" s="197" t="str">
        <f>IFERROR(INDEX($AS$242:$AS$846,MATCH(ROW()-ROW($AW$226),$AR$242:$AR$846,0)),"")</f>
        <v/>
      </c>
      <c r="AX752" s="197" t="str">
        <f>IFERROR(INDEX($AT$242:$AT$846,MATCH(ROW()-ROW($AX$226),$AR$242:$AR$846,0)),"")</f>
        <v/>
      </c>
      <c r="AY752" s="197" t="str">
        <f>IFERROR(INDEX($AU$242:$AU$846,MATCH(ROW()-ROW($AY$226),$AR$242:$AR$846,0)),"")</f>
        <v/>
      </c>
      <c r="AZ752" s="197" t="str">
        <f>IFERROR(INDEX($AV$242:$AV$846,MATCH(ROW()-ROW($AZ$226),$AR$242:$AR$846,0)),"")</f>
        <v/>
      </c>
      <c r="BA752" s="197"/>
      <c r="BB752" s="197"/>
      <c r="BC752" s="267"/>
      <c r="BF752" s="267"/>
    </row>
    <row r="753" spans="1:58" ht="20.149999999999999" customHeight="1">
      <c r="A753" s="21"/>
      <c r="B753" s="475"/>
      <c r="C753" s="475"/>
      <c r="D753" s="475"/>
      <c r="E753" s="475"/>
      <c r="F753" s="475"/>
      <c r="G753" s="475"/>
      <c r="H753" s="475"/>
      <c r="I753" s="475"/>
      <c r="J753" s="475"/>
      <c r="K753" s="475"/>
      <c r="L753" s="475"/>
      <c r="M753" s="475"/>
      <c r="N753" s="475"/>
      <c r="O753" s="475"/>
      <c r="P753" s="475"/>
      <c r="Q753" s="476"/>
      <c r="R753" s="476"/>
      <c r="S753" s="476"/>
      <c r="T753" s="476"/>
      <c r="U753" s="21"/>
      <c r="V753" s="325"/>
      <c r="W753" s="325"/>
      <c r="X753" s="325"/>
      <c r="Y753" s="21"/>
      <c r="Z753" s="477"/>
      <c r="AA753" s="477"/>
      <c r="AB753" s="477"/>
      <c r="AC753" s="477"/>
      <c r="AD753" s="21"/>
      <c r="AE753" s="21"/>
      <c r="AF753" s="21"/>
      <c r="AR753" s="193" t="str">
        <f>IF(AS753="","",MAX(AR$229:AR752)+1)</f>
        <v/>
      </c>
      <c r="AW753" s="197" t="str">
        <f>IFERROR(INDEX($AS$242:$AS$846,MATCH(ROW()-ROW($AW$226),$AR$242:$AR$846,0)),"")</f>
        <v/>
      </c>
      <c r="AX753" s="197" t="str">
        <f>IFERROR(INDEX($AT$242:$AT$846,MATCH(ROW()-ROW($AX$226),$AR$242:$AR$846,0)),"")</f>
        <v/>
      </c>
      <c r="AY753" s="197" t="str">
        <f>IFERROR(INDEX($AU$242:$AU$846,MATCH(ROW()-ROW($AY$226),$AR$242:$AR$846,0)),"")</f>
        <v/>
      </c>
      <c r="AZ753" s="197" t="str">
        <f>IFERROR(INDEX($AV$242:$AV$846,MATCH(ROW()-ROW($AZ$226),$AR$242:$AR$846,0)),"")</f>
        <v/>
      </c>
      <c r="BA753" s="197"/>
      <c r="BB753" s="197"/>
      <c r="BC753" s="267"/>
      <c r="BF753" s="267"/>
    </row>
    <row r="754" spans="1:58" ht="7"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14"/>
      <c r="AC754" s="21"/>
      <c r="AD754" s="21"/>
      <c r="AE754" s="21"/>
      <c r="AF754" s="21"/>
      <c r="AR754" s="193" t="str">
        <f>IF(AS754="","",MAX(AR$229:AR753)+1)</f>
        <v/>
      </c>
      <c r="AW754" s="197" t="str">
        <f>IFERROR(INDEX($AS$242:$AS$846,MATCH(ROW()-ROW($AW$226),$AR$242:$AR$846,0)),"")</f>
        <v/>
      </c>
      <c r="AX754" s="197" t="str">
        <f>IFERROR(INDEX($AT$242:$AT$846,MATCH(ROW()-ROW($AX$226),$AR$242:$AR$846,0)),"")</f>
        <v/>
      </c>
      <c r="AY754" s="197" t="str">
        <f>IFERROR(INDEX($AU$242:$AU$846,MATCH(ROW()-ROW($AY$226),$AR$242:$AR$846,0)),"")</f>
        <v/>
      </c>
      <c r="AZ754" s="197" t="str">
        <f>IFERROR(INDEX($AV$242:$AV$846,MATCH(ROW()-ROW($AZ$226),$AR$242:$AR$846,0)),"")</f>
        <v/>
      </c>
      <c r="BA754" s="197"/>
      <c r="BB754" s="197"/>
      <c r="BC754" s="267"/>
      <c r="BF754" s="267"/>
    </row>
    <row r="755" spans="1:58" ht="40" customHeight="1">
      <c r="A755" s="57"/>
      <c r="B755" s="413" t="s">
        <v>400</v>
      </c>
      <c r="C755" s="413"/>
      <c r="D755" s="413"/>
      <c r="E755" s="413"/>
      <c r="F755" s="413"/>
      <c r="G755" s="413"/>
      <c r="H755" s="413"/>
      <c r="I755" s="413"/>
      <c r="J755" s="413"/>
      <c r="K755" s="413"/>
      <c r="L755" s="413"/>
      <c r="M755" s="413"/>
      <c r="N755" s="413"/>
      <c r="O755" s="413"/>
      <c r="P755" s="413"/>
      <c r="Q755" s="454">
        <f>VLOOKUP($AG755,PriceList,3,FALSE)</f>
        <v>91.12</v>
      </c>
      <c r="R755" s="454"/>
      <c r="S755" s="454"/>
      <c r="T755" s="454"/>
      <c r="U755" s="21"/>
      <c r="V755" s="472"/>
      <c r="W755" s="473"/>
      <c r="X755" s="474"/>
      <c r="Y755" s="21"/>
      <c r="Z755" s="454">
        <f>Q755*V755</f>
        <v>0</v>
      </c>
      <c r="AA755" s="454"/>
      <c r="AB755" s="454"/>
      <c r="AC755" s="454"/>
      <c r="AD755" s="21"/>
      <c r="AE755" s="21"/>
      <c r="AF755" s="21"/>
      <c r="AG755" s="61" t="s">
        <v>401</v>
      </c>
      <c r="AI755" s="66" t="b">
        <f>AND(W755&gt;0,AH755="Y")</f>
        <v>0</v>
      </c>
      <c r="AJ755" s="116" t="b">
        <f>OR(ISERROR(Z755),ISERROR(Q755))</f>
        <v>0</v>
      </c>
      <c r="AQ755" s="196" t="s">
        <v>402</v>
      </c>
      <c r="AR755" s="193" t="str">
        <f>IF(AS755="","",MAX(AR$229:AR754)+1)</f>
        <v/>
      </c>
      <c r="AS755" s="209" t="str">
        <f>IF(V755&gt;0,AQ755,"")</f>
        <v/>
      </c>
      <c r="AT755" s="210" t="str">
        <f>IF(V755&gt;0,V755,"")</f>
        <v/>
      </c>
      <c r="AU755" s="211" t="str">
        <f>IF(V755&gt;0,Z755,"")</f>
        <v/>
      </c>
      <c r="AV755" s="211" t="str">
        <f>IF(V755&gt;0,Z755,"")</f>
        <v/>
      </c>
      <c r="AW755" s="197" t="str">
        <f>IFERROR(INDEX($AS$242:$AS$846,MATCH(ROW()-ROW($AW$226),$AR$242:$AR$846,0)),"")</f>
        <v/>
      </c>
      <c r="AX755" s="197" t="str">
        <f>IFERROR(INDEX($AT$242:$AT$846,MATCH(ROW()-ROW($AX$226),$AR$242:$AR$846,0)),"")</f>
        <v/>
      </c>
      <c r="AY755" s="197" t="str">
        <f>IFERROR(INDEX($AU$242:$AU$846,MATCH(ROW()-ROW($AY$226),$AR$242:$AR$846,0)),"")</f>
        <v/>
      </c>
      <c r="AZ755" s="197" t="str">
        <f>IFERROR(INDEX($AV$242:$AV$846,MATCH(ROW()-ROW($AZ$226),$AR$242:$AR$846,0)),"")</f>
        <v/>
      </c>
      <c r="BA755" s="197"/>
      <c r="BB755" s="197"/>
      <c r="BC755" s="267"/>
      <c r="BF755" s="267"/>
    </row>
    <row r="756" spans="1:58" ht="5.15" customHeight="1">
      <c r="A756" s="21"/>
      <c r="B756" s="21"/>
      <c r="C756" s="21"/>
      <c r="D756" s="21"/>
      <c r="E756" s="21"/>
      <c r="F756" s="21"/>
      <c r="G756" s="21"/>
      <c r="H756" s="21"/>
      <c r="I756" s="21"/>
      <c r="J756" s="21"/>
      <c r="K756" s="21"/>
      <c r="L756" s="21"/>
      <c r="M756" s="21"/>
      <c r="N756" s="21"/>
      <c r="O756" s="21"/>
      <c r="P756" s="21"/>
      <c r="Q756" s="14"/>
      <c r="R756" s="14"/>
      <c r="S756" s="14"/>
      <c r="T756" s="14"/>
      <c r="U756" s="21"/>
      <c r="V756" s="21"/>
      <c r="W756" s="21"/>
      <c r="X756" s="21"/>
      <c r="Y756" s="21"/>
      <c r="Z756" s="14"/>
      <c r="AA756" s="14"/>
      <c r="AB756" s="14"/>
      <c r="AC756" s="21"/>
      <c r="AD756" s="21"/>
      <c r="AE756" s="21"/>
      <c r="AF756" s="21"/>
      <c r="AR756" s="193" t="str">
        <f>IF(AS756="","",MAX(AR$229:AR755)+1)</f>
        <v/>
      </c>
      <c r="AW756" s="197" t="str">
        <f>IFERROR(INDEX($AS$242:$AS$846,MATCH(ROW()-ROW($AW$226),$AR$242:$AR$846,0)),"")</f>
        <v/>
      </c>
      <c r="AX756" s="197" t="str">
        <f>IFERROR(INDEX($AT$242:$AT$846,MATCH(ROW()-ROW($AX$226),$AR$242:$AR$846,0)),"")</f>
        <v/>
      </c>
      <c r="AY756" s="197" t="str">
        <f>IFERROR(INDEX($AU$242:$AU$846,MATCH(ROW()-ROW($AY$226),$AR$242:$AR$846,0)),"")</f>
        <v/>
      </c>
      <c r="AZ756" s="197" t="str">
        <f>IFERROR(INDEX($AV$242:$AV$846,MATCH(ROW()-ROW($AZ$226),$AR$242:$AR$846,0)),"")</f>
        <v/>
      </c>
      <c r="BA756" s="197"/>
      <c r="BB756" s="197"/>
      <c r="BC756" s="267"/>
      <c r="BF756" s="267"/>
    </row>
    <row r="757" spans="1:58" ht="5.15" customHeight="1">
      <c r="A757" s="21"/>
      <c r="B757" s="21"/>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21"/>
      <c r="AE757" s="21"/>
      <c r="AF757" s="21"/>
      <c r="AR757" s="193" t="str">
        <f>IF(AS757="","",MAX(AR$229:AR756)+1)</f>
        <v/>
      </c>
      <c r="AW757" s="197" t="str">
        <f>IFERROR(INDEX($AS$242:$AS$846,MATCH(ROW()-ROW($AW$226),$AR$242:$AR$846,0)),"")</f>
        <v/>
      </c>
      <c r="AX757" s="197" t="str">
        <f>IFERROR(INDEX($AT$242:$AT$846,MATCH(ROW()-ROW($AX$226),$AR$242:$AR$846,0)),"")</f>
        <v/>
      </c>
      <c r="AY757" s="197" t="str">
        <f>IFERROR(INDEX($AU$242:$AU$846,MATCH(ROW()-ROW($AY$226),$AR$242:$AR$846,0)),"")</f>
        <v/>
      </c>
      <c r="AZ757" s="197" t="str">
        <f>IFERROR(INDEX($AV$242:$AV$846,MATCH(ROW()-ROW($AZ$226),$AR$242:$AR$846,0)),"")</f>
        <v/>
      </c>
      <c r="BA757" s="197"/>
      <c r="BB757" s="197"/>
      <c r="BC757" s="267"/>
      <c r="BF757" s="267"/>
    </row>
    <row r="758" spans="1:58" ht="7"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R758" s="193" t="str">
        <f>IF(AS758="","",MAX(AR$229:AR757)+1)</f>
        <v/>
      </c>
      <c r="AW758" s="197" t="str">
        <f>IFERROR(INDEX($AS$242:$AS$846,MATCH(ROW()-ROW($AW$226),$AR$242:$AR$846,0)),"")</f>
        <v/>
      </c>
      <c r="AX758" s="197" t="str">
        <f>IFERROR(INDEX($AT$242:$AT$846,MATCH(ROW()-ROW($AX$226),$AR$242:$AR$846,0)),"")</f>
        <v/>
      </c>
      <c r="AY758" s="197" t="str">
        <f>IFERROR(INDEX($AU$242:$AU$846,MATCH(ROW()-ROW($AY$226),$AR$242:$AR$846,0)),"")</f>
        <v/>
      </c>
      <c r="AZ758" s="197" t="str">
        <f>IFERROR(INDEX($AV$242:$AV$846,MATCH(ROW()-ROW($AZ$226),$AR$242:$AR$846,0)),"")</f>
        <v/>
      </c>
      <c r="BA758" s="197"/>
      <c r="BB758" s="197"/>
      <c r="BC758" s="267"/>
      <c r="BF758" s="267"/>
    </row>
    <row r="759" spans="1:58" ht="40" customHeight="1">
      <c r="A759" s="57"/>
      <c r="B759" s="413" t="s">
        <v>403</v>
      </c>
      <c r="C759" s="413"/>
      <c r="D759" s="413"/>
      <c r="E759" s="413"/>
      <c r="F759" s="413"/>
      <c r="G759" s="413"/>
      <c r="H759" s="413"/>
      <c r="I759" s="413"/>
      <c r="J759" s="413"/>
      <c r="K759" s="413"/>
      <c r="L759" s="413"/>
      <c r="M759" s="413"/>
      <c r="N759" s="413"/>
      <c r="O759" s="413"/>
      <c r="P759" s="413"/>
      <c r="Q759" s="454">
        <f>VLOOKUP($AG759,PriceList,3,FALSE)</f>
        <v>135</v>
      </c>
      <c r="R759" s="454"/>
      <c r="S759" s="454"/>
      <c r="T759" s="454"/>
      <c r="U759" s="21"/>
      <c r="V759" s="472"/>
      <c r="W759" s="473"/>
      <c r="X759" s="474"/>
      <c r="Y759" s="21"/>
      <c r="Z759" s="454">
        <f>Q759*V759</f>
        <v>0</v>
      </c>
      <c r="AA759" s="454"/>
      <c r="AB759" s="454"/>
      <c r="AC759" s="454"/>
      <c r="AD759" s="21"/>
      <c r="AE759" s="21"/>
      <c r="AF759" s="21"/>
      <c r="AG759" s="61" t="s">
        <v>404</v>
      </c>
      <c r="AI759" s="66" t="b">
        <f>AND(W759&gt;0,AH759="Y")</f>
        <v>0</v>
      </c>
      <c r="AJ759" s="116" t="b">
        <f>OR(ISERROR(Z759),ISERROR(Q759))</f>
        <v>0</v>
      </c>
      <c r="AQ759" s="196" t="s">
        <v>405</v>
      </c>
      <c r="AR759" s="193" t="str">
        <f>IF(AS759="","",MAX(AR$229:AR758)+1)</f>
        <v/>
      </c>
      <c r="AS759" s="209" t="str">
        <f>IF(V759&gt;0,AQ759,"")</f>
        <v/>
      </c>
      <c r="AT759" s="210" t="str">
        <f>IF(V759&gt;0,V759,"")</f>
        <v/>
      </c>
      <c r="AU759" s="211" t="str">
        <f>IF(V759&gt;0,Z759,"")</f>
        <v/>
      </c>
      <c r="AV759" s="211" t="str">
        <f>IF(V759&gt;0,Z759,"")</f>
        <v/>
      </c>
      <c r="AW759" s="197" t="str">
        <f>IFERROR(INDEX($AS$242:$AS$846,MATCH(ROW()-ROW($AW$226),$AR$242:$AR$846,0)),"")</f>
        <v/>
      </c>
      <c r="AX759" s="197" t="str">
        <f>IFERROR(INDEX($AT$242:$AT$846,MATCH(ROW()-ROW($AX$226),$AR$242:$AR$846,0)),"")</f>
        <v/>
      </c>
      <c r="AY759" s="197" t="str">
        <f>IFERROR(INDEX($AU$242:$AU$846,MATCH(ROW()-ROW($AY$226),$AR$242:$AR$846,0)),"")</f>
        <v/>
      </c>
      <c r="AZ759" s="197" t="str">
        <f>IFERROR(INDEX($AV$242:$AV$846,MATCH(ROW()-ROW($AZ$226),$AR$242:$AR$846,0)),"")</f>
        <v/>
      </c>
      <c r="BA759" s="197"/>
      <c r="BB759" s="197"/>
      <c r="BC759" s="267"/>
      <c r="BF759" s="267"/>
    </row>
    <row r="760" spans="1:58" ht="5.15" customHeight="1">
      <c r="A760" s="21"/>
      <c r="B760" s="21"/>
      <c r="C760" s="21"/>
      <c r="D760" s="21"/>
      <c r="E760" s="21"/>
      <c r="F760" s="21"/>
      <c r="G760" s="21"/>
      <c r="H760" s="21"/>
      <c r="I760" s="21"/>
      <c r="J760" s="21"/>
      <c r="K760" s="21"/>
      <c r="L760" s="21"/>
      <c r="M760" s="21"/>
      <c r="N760" s="21"/>
      <c r="O760" s="21"/>
      <c r="P760" s="21"/>
      <c r="Q760" s="14"/>
      <c r="R760" s="14"/>
      <c r="S760" s="14"/>
      <c r="T760" s="14"/>
      <c r="U760" s="21"/>
      <c r="V760" s="21"/>
      <c r="W760" s="21"/>
      <c r="X760" s="21"/>
      <c r="Y760" s="21"/>
      <c r="Z760" s="14"/>
      <c r="AA760" s="14"/>
      <c r="AB760" s="14"/>
      <c r="AC760" s="21"/>
      <c r="AD760" s="21"/>
      <c r="AE760" s="21"/>
      <c r="AF760" s="21"/>
      <c r="AR760" s="193" t="str">
        <f>IF(AS760="","",MAX(AR$229:AR759)+1)</f>
        <v/>
      </c>
      <c r="AW760" s="197" t="str">
        <f>IFERROR(INDEX($AS$242:$AS$846,MATCH(ROW()-ROW($AW$226),$AR$242:$AR$846,0)),"")</f>
        <v/>
      </c>
      <c r="AX760" s="197" t="str">
        <f>IFERROR(INDEX($AT$242:$AT$846,MATCH(ROW()-ROW($AX$226),$AR$242:$AR$846,0)),"")</f>
        <v/>
      </c>
      <c r="AY760" s="197" t="str">
        <f>IFERROR(INDEX($AU$242:$AU$846,MATCH(ROW()-ROW($AY$226),$AR$242:$AR$846,0)),"")</f>
        <v/>
      </c>
      <c r="AZ760" s="197" t="str">
        <f>IFERROR(INDEX($AV$242:$AV$846,MATCH(ROW()-ROW($AZ$226),$AR$242:$AR$846,0)),"")</f>
        <v/>
      </c>
      <c r="BA760" s="197"/>
      <c r="BB760" s="197"/>
      <c r="BC760" s="267"/>
      <c r="BF760" s="267"/>
    </row>
    <row r="761" spans="1:58" ht="5.15" customHeight="1">
      <c r="A761" s="21"/>
      <c r="B761" s="2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21"/>
      <c r="AE761" s="21"/>
      <c r="AF761" s="21"/>
      <c r="AR761" s="193" t="str">
        <f>IF(AS761="","",MAX(AR$229:AR760)+1)</f>
        <v/>
      </c>
      <c r="AW761" s="197" t="str">
        <f>IFERROR(INDEX($AS$242:$AS$846,MATCH(ROW()-ROW($AW$226),$AR$242:$AR$846,0)),"")</f>
        <v/>
      </c>
      <c r="AX761" s="197" t="str">
        <f>IFERROR(INDEX($AT$242:$AT$846,MATCH(ROW()-ROW($AX$226),$AR$242:$AR$846,0)),"")</f>
        <v/>
      </c>
      <c r="AY761" s="197" t="str">
        <f>IFERROR(INDEX($AU$242:$AU$846,MATCH(ROW()-ROW($AY$226),$AR$242:$AR$846,0)),"")</f>
        <v/>
      </c>
      <c r="AZ761" s="197" t="str">
        <f>IFERROR(INDEX($AV$242:$AV$846,MATCH(ROW()-ROW($AZ$226),$AR$242:$AR$846,0)),"")</f>
        <v/>
      </c>
      <c r="BA761" s="197"/>
      <c r="BB761" s="197"/>
      <c r="BC761" s="267"/>
      <c r="BF761" s="267"/>
    </row>
    <row r="762" spans="1:58" ht="5.1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R762" s="193" t="str">
        <f>IF(AS762="","",MAX(AR$229:AR761)+1)</f>
        <v/>
      </c>
      <c r="AW762" s="197" t="str">
        <f>IFERROR(INDEX($AS$242:$AS$846,MATCH(ROW()-ROW($AW$226),$AR$242:$AR$846,0)),"")</f>
        <v/>
      </c>
      <c r="AX762" s="197" t="str">
        <f>IFERROR(INDEX($AT$242:$AT$846,MATCH(ROW()-ROW($AX$226),$AR$242:$AR$846,0)),"")</f>
        <v/>
      </c>
      <c r="AY762" s="197" t="str">
        <f>IFERROR(INDEX($AU$242:$AU$846,MATCH(ROW()-ROW($AY$226),$AR$242:$AR$846,0)),"")</f>
        <v/>
      </c>
      <c r="AZ762" s="197" t="str">
        <f>IFERROR(INDEX($AV$242:$AV$846,MATCH(ROW()-ROW($AZ$226),$AR$242:$AR$846,0)),"")</f>
        <v/>
      </c>
      <c r="BA762" s="197"/>
      <c r="BB762" s="197"/>
      <c r="BC762" s="267"/>
      <c r="BF762" s="267"/>
    </row>
    <row r="763" spans="1:58" ht="40" customHeight="1">
      <c r="A763" s="57"/>
      <c r="B763" s="413" t="s">
        <v>406</v>
      </c>
      <c r="C763" s="413"/>
      <c r="D763" s="413"/>
      <c r="E763" s="413"/>
      <c r="F763" s="413"/>
      <c r="G763" s="413"/>
      <c r="H763" s="413"/>
      <c r="I763" s="413"/>
      <c r="J763" s="413"/>
      <c r="K763" s="413"/>
      <c r="L763" s="413"/>
      <c r="M763" s="413"/>
      <c r="N763" s="413"/>
      <c r="O763" s="413"/>
      <c r="P763" s="413"/>
      <c r="Q763" s="454">
        <f>VLOOKUP($AG763,PriceList,3,FALSE)</f>
        <v>23.04</v>
      </c>
      <c r="R763" s="454"/>
      <c r="S763" s="454"/>
      <c r="T763" s="454"/>
      <c r="U763" s="21"/>
      <c r="V763" s="472"/>
      <c r="W763" s="473"/>
      <c r="X763" s="474"/>
      <c r="Y763" s="21"/>
      <c r="Z763" s="454">
        <f>Q763*V763</f>
        <v>0</v>
      </c>
      <c r="AA763" s="454"/>
      <c r="AB763" s="454"/>
      <c r="AC763" s="454"/>
      <c r="AD763" s="21"/>
      <c r="AE763" s="21"/>
      <c r="AF763" s="21"/>
      <c r="AG763" s="61" t="s">
        <v>407</v>
      </c>
      <c r="AI763" s="66" t="b">
        <f>AND(W763&gt;0,AH763="Y")</f>
        <v>0</v>
      </c>
      <c r="AJ763" s="116" t="b">
        <f>OR(ISERROR(Z763),ISERROR(Q763))</f>
        <v>0</v>
      </c>
      <c r="AQ763" s="196" t="s">
        <v>408</v>
      </c>
      <c r="AR763" s="193" t="str">
        <f>IF(AS763="","",MAX(AR$229:AR762)+1)</f>
        <v/>
      </c>
      <c r="AS763" s="209" t="str">
        <f>IF(V763&gt;0,AQ763,"")</f>
        <v/>
      </c>
      <c r="AT763" s="210" t="str">
        <f>IF(V763&gt;0,V763,"")</f>
        <v/>
      </c>
      <c r="AU763" s="211" t="str">
        <f>IF(V763&gt;0,Z763,"")</f>
        <v/>
      </c>
      <c r="AV763" s="211" t="str">
        <f>IF(V763&gt;0,Z763,"")</f>
        <v/>
      </c>
      <c r="AW763" s="197" t="str">
        <f>IFERROR(INDEX($AS$242:$AS$846,MATCH(ROW()-ROW($AW$226),$AR$242:$AR$846,0)),"")</f>
        <v/>
      </c>
      <c r="AX763" s="197" t="str">
        <f>IFERROR(INDEX($AT$242:$AT$846,MATCH(ROW()-ROW($AX$226),$AR$242:$AR$846,0)),"")</f>
        <v/>
      </c>
      <c r="AY763" s="197" t="str">
        <f>IFERROR(INDEX($AU$242:$AU$846,MATCH(ROW()-ROW($AY$226),$AR$242:$AR$846,0)),"")</f>
        <v/>
      </c>
      <c r="AZ763" s="197" t="str">
        <f>IFERROR(INDEX($AV$242:$AV$846,MATCH(ROW()-ROW($AZ$226),$AR$242:$AR$846,0)),"")</f>
        <v/>
      </c>
      <c r="BA763" s="197"/>
      <c r="BB763" s="197"/>
      <c r="BC763" s="267"/>
      <c r="BF763" s="267"/>
    </row>
    <row r="764" spans="1:58" ht="5.15" customHeight="1">
      <c r="A764" s="21"/>
      <c r="B764" s="21"/>
      <c r="C764" s="21"/>
      <c r="D764" s="21"/>
      <c r="E764" s="21"/>
      <c r="F764" s="21"/>
      <c r="G764" s="21"/>
      <c r="H764" s="21"/>
      <c r="I764" s="21"/>
      <c r="J764" s="21"/>
      <c r="K764" s="21"/>
      <c r="L764" s="21"/>
      <c r="M764" s="21"/>
      <c r="N764" s="21"/>
      <c r="O764" s="21"/>
      <c r="P764" s="21"/>
      <c r="Q764" s="14"/>
      <c r="R764" s="14"/>
      <c r="S764" s="14"/>
      <c r="T764" s="14"/>
      <c r="U764" s="21"/>
      <c r="V764" s="21"/>
      <c r="W764" s="21"/>
      <c r="X764" s="21"/>
      <c r="Y764" s="21"/>
      <c r="Z764" s="14"/>
      <c r="AA764" s="14"/>
      <c r="AB764" s="14"/>
      <c r="AC764" s="21"/>
      <c r="AD764" s="21"/>
      <c r="AE764" s="21"/>
      <c r="AF764" s="21"/>
      <c r="AR764" s="193" t="str">
        <f>IF(AS764="","",MAX(AR$229:AR763)+1)</f>
        <v/>
      </c>
      <c r="AW764" s="197" t="str">
        <f>IFERROR(INDEX($AS$242:$AS$846,MATCH(ROW()-ROW($AW$226),$AR$242:$AR$846,0)),"")</f>
        <v/>
      </c>
      <c r="AX764" s="197" t="str">
        <f>IFERROR(INDEX($AT$242:$AT$846,MATCH(ROW()-ROW($AX$226),$AR$242:$AR$846,0)),"")</f>
        <v/>
      </c>
      <c r="AY764" s="197" t="str">
        <f>IFERROR(INDEX($AU$242:$AU$846,MATCH(ROW()-ROW($AY$226),$AR$242:$AR$846,0)),"")</f>
        <v/>
      </c>
      <c r="AZ764" s="197" t="str">
        <f>IFERROR(INDEX($AV$242:$AV$846,MATCH(ROW()-ROW($AZ$226),$AR$242:$AR$846,0)),"")</f>
        <v/>
      </c>
      <c r="BA764" s="197"/>
      <c r="BB764" s="197"/>
      <c r="BC764" s="267"/>
      <c r="BF764" s="267"/>
    </row>
    <row r="765" spans="1:58" ht="5.15" customHeight="1">
      <c r="A765" s="21"/>
      <c r="B765" s="21"/>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21"/>
      <c r="AE765" s="21"/>
      <c r="AF765" s="21"/>
      <c r="AR765" s="193" t="str">
        <f>IF(AS765="","",MAX(AR$229:AR764)+1)</f>
        <v/>
      </c>
      <c r="AW765" s="197" t="str">
        <f>IFERROR(INDEX($AS$242:$AS$846,MATCH(ROW()-ROW($AW$226),$AR$242:$AR$846,0)),"")</f>
        <v/>
      </c>
      <c r="AX765" s="197" t="str">
        <f>IFERROR(INDEX($AT$242:$AT$846,MATCH(ROW()-ROW($AX$226),$AR$242:$AR$846,0)),"")</f>
        <v/>
      </c>
      <c r="AY765" s="197" t="str">
        <f>IFERROR(INDEX($AU$242:$AU$846,MATCH(ROW()-ROW($AY$226),$AR$242:$AR$846,0)),"")</f>
        <v/>
      </c>
      <c r="AZ765" s="197" t="str">
        <f>IFERROR(INDEX($AV$242:$AV$846,MATCH(ROW()-ROW($AZ$226),$AR$242:$AR$846,0)),"")</f>
        <v/>
      </c>
      <c r="BA765" s="197"/>
      <c r="BB765" s="197"/>
      <c r="BC765" s="267"/>
      <c r="BF765" s="267"/>
    </row>
    <row r="766" spans="1:58" ht="5.1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R766" s="193" t="str">
        <f>IF(AS766="","",MAX(AR$229:AR765)+1)</f>
        <v/>
      </c>
      <c r="AW766" s="197" t="str">
        <f>IFERROR(INDEX($AS$242:$AS$846,MATCH(ROW()-ROW($AW$226),$AR$242:$AR$846,0)),"")</f>
        <v/>
      </c>
      <c r="AX766" s="197" t="str">
        <f>IFERROR(INDEX($AT$242:$AT$846,MATCH(ROW()-ROW($AX$226),$AR$242:$AR$846,0)),"")</f>
        <v/>
      </c>
      <c r="AY766" s="197" t="str">
        <f>IFERROR(INDEX($AU$242:$AU$846,MATCH(ROW()-ROW($AY$226),$AR$242:$AR$846,0)),"")</f>
        <v/>
      </c>
      <c r="AZ766" s="197" t="str">
        <f>IFERROR(INDEX($AV$242:$AV$846,MATCH(ROW()-ROW($AZ$226),$AR$242:$AR$846,0)),"")</f>
        <v/>
      </c>
      <c r="BA766" s="197"/>
      <c r="BB766" s="197"/>
      <c r="BC766" s="267"/>
      <c r="BF766" s="267"/>
    </row>
    <row r="767" spans="1:58" ht="40" customHeight="1">
      <c r="A767" s="57"/>
      <c r="B767" s="413" t="s">
        <v>409</v>
      </c>
      <c r="C767" s="413"/>
      <c r="D767" s="413"/>
      <c r="E767" s="413"/>
      <c r="F767" s="413"/>
      <c r="G767" s="413"/>
      <c r="H767" s="413"/>
      <c r="I767" s="413"/>
      <c r="J767" s="413"/>
      <c r="K767" s="413"/>
      <c r="L767" s="413"/>
      <c r="M767" s="413"/>
      <c r="N767" s="413"/>
      <c r="O767" s="413"/>
      <c r="P767" s="413"/>
      <c r="Q767" s="454">
        <f>VLOOKUP($AG767,PriceList,3,FALSE)</f>
        <v>91.12</v>
      </c>
      <c r="R767" s="454"/>
      <c r="S767" s="454"/>
      <c r="T767" s="454"/>
      <c r="U767" s="21"/>
      <c r="V767" s="472"/>
      <c r="W767" s="473"/>
      <c r="X767" s="474"/>
      <c r="Y767" s="21"/>
      <c r="Z767" s="454">
        <f>Q767*V767</f>
        <v>0</v>
      </c>
      <c r="AA767" s="454"/>
      <c r="AB767" s="454"/>
      <c r="AC767" s="454"/>
      <c r="AD767" s="21"/>
      <c r="AE767" s="21"/>
      <c r="AF767" s="21"/>
      <c r="AG767" s="61" t="s">
        <v>410</v>
      </c>
      <c r="AI767" s="66" t="b">
        <f>AND(W767&gt;0,AH767="Y")</f>
        <v>0</v>
      </c>
      <c r="AJ767" s="116" t="b">
        <f>OR(ISERROR(Z767),ISERROR(Q767))</f>
        <v>0</v>
      </c>
      <c r="AQ767" s="196" t="s">
        <v>411</v>
      </c>
      <c r="AR767" s="193" t="str">
        <f>IF(AS767="","",MAX(AR$229:AR766)+1)</f>
        <v/>
      </c>
      <c r="AS767" s="209" t="str">
        <f>IF(V767&gt;0,AQ767,"")</f>
        <v/>
      </c>
      <c r="AT767" s="210" t="str">
        <f>IF(V767&gt;0,V767,"")</f>
        <v/>
      </c>
      <c r="AU767" s="211" t="str">
        <f>IF(V767&gt;0,Z767,"")</f>
        <v/>
      </c>
      <c r="AV767" s="211" t="str">
        <f>IF(V767&gt;0,Z767,"")</f>
        <v/>
      </c>
      <c r="AW767" s="197" t="str">
        <f>IFERROR(INDEX($AS$242:$AS$846,MATCH(ROW()-ROW($AW$226),$AR$242:$AR$846,0)),"")</f>
        <v/>
      </c>
      <c r="AX767" s="197" t="str">
        <f>IFERROR(INDEX($AT$242:$AT$846,MATCH(ROW()-ROW($AX$226),$AR$242:$AR$846,0)),"")</f>
        <v/>
      </c>
      <c r="AY767" s="197" t="str">
        <f>IFERROR(INDEX($AU$242:$AU$846,MATCH(ROW()-ROW($AY$226),$AR$242:$AR$846,0)),"")</f>
        <v/>
      </c>
      <c r="AZ767" s="197" t="str">
        <f>IFERROR(INDEX($AV$242:$AV$846,MATCH(ROW()-ROW($AZ$226),$AR$242:$AR$846,0)),"")</f>
        <v/>
      </c>
      <c r="BA767" s="197"/>
      <c r="BB767" s="197"/>
      <c r="BC767" s="267"/>
      <c r="BF767" s="267"/>
    </row>
    <row r="768" spans="1:58" ht="5.15" customHeight="1">
      <c r="A768" s="21"/>
      <c r="B768" s="21"/>
      <c r="C768" s="21"/>
      <c r="D768" s="21"/>
      <c r="E768" s="21"/>
      <c r="F768" s="21"/>
      <c r="G768" s="21"/>
      <c r="H768" s="21"/>
      <c r="I768" s="21"/>
      <c r="J768" s="21"/>
      <c r="K768" s="21"/>
      <c r="L768" s="21"/>
      <c r="M768" s="21"/>
      <c r="N768" s="21"/>
      <c r="O768" s="21"/>
      <c r="P768" s="21"/>
      <c r="Q768" s="14"/>
      <c r="R768" s="14"/>
      <c r="S768" s="14"/>
      <c r="T768" s="14"/>
      <c r="U768" s="21"/>
      <c r="V768" s="21"/>
      <c r="W768" s="21"/>
      <c r="X768" s="21"/>
      <c r="Y768" s="21"/>
      <c r="Z768" s="14"/>
      <c r="AA768" s="14"/>
      <c r="AB768" s="14"/>
      <c r="AC768" s="21"/>
      <c r="AD768" s="21"/>
      <c r="AE768" s="21"/>
      <c r="AF768" s="21"/>
      <c r="AR768" s="193" t="str">
        <f>IF(AS768="","",MAX(AR$229:AR767)+1)</f>
        <v/>
      </c>
      <c r="AW768" s="197" t="str">
        <f>IFERROR(INDEX($AS$242:$AS$846,MATCH(ROW()-ROW($AW$226),$AR$242:$AR$846,0)),"")</f>
        <v/>
      </c>
      <c r="AX768" s="197" t="str">
        <f>IFERROR(INDEX($AT$242:$AT$846,MATCH(ROW()-ROW($AX$226),$AR$242:$AR$846,0)),"")</f>
        <v/>
      </c>
      <c r="AY768" s="197" t="str">
        <f>IFERROR(INDEX($AU$242:$AU$846,MATCH(ROW()-ROW($AY$226),$AR$242:$AR$846,0)),"")</f>
        <v/>
      </c>
      <c r="AZ768" s="197" t="str">
        <f>IFERROR(INDEX($AV$242:$AV$846,MATCH(ROW()-ROW($AZ$226),$AR$242:$AR$846,0)),"")</f>
        <v/>
      </c>
      <c r="BA768" s="197"/>
      <c r="BB768" s="197"/>
      <c r="BC768" s="267"/>
      <c r="BF768" s="267"/>
    </row>
    <row r="769" spans="1:58" ht="5.15" customHeight="1">
      <c r="A769" s="21"/>
      <c r="B769" s="21"/>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21"/>
      <c r="AE769" s="21"/>
      <c r="AF769" s="21"/>
      <c r="AR769" s="193" t="str">
        <f>IF(AS769="","",MAX(AR$229:AR768)+1)</f>
        <v/>
      </c>
      <c r="AW769" s="197" t="str">
        <f>IFERROR(INDEX($AS$242:$AS$846,MATCH(ROW()-ROW($AW$226),$AR$242:$AR$846,0)),"")</f>
        <v/>
      </c>
      <c r="AX769" s="197" t="str">
        <f>IFERROR(INDEX($AT$242:$AT$846,MATCH(ROW()-ROW($AX$226),$AR$242:$AR$846,0)),"")</f>
        <v/>
      </c>
      <c r="AY769" s="197" t="str">
        <f>IFERROR(INDEX($AU$242:$AU$846,MATCH(ROW()-ROW($AY$226),$AR$242:$AR$846,0)),"")</f>
        <v/>
      </c>
      <c r="AZ769" s="197" t="str">
        <f>IFERROR(INDEX($AV$242:$AV$846,MATCH(ROW()-ROW($AZ$226),$AR$242:$AR$846,0)),"")</f>
        <v/>
      </c>
      <c r="BA769" s="197"/>
      <c r="BB769" s="197"/>
      <c r="BC769" s="267"/>
      <c r="BF769" s="267"/>
    </row>
    <row r="770" spans="1:58" ht="5.1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R770" s="193" t="str">
        <f>IF(AS770="","",MAX(AR$229:AR769)+1)</f>
        <v/>
      </c>
      <c r="AW770" s="197" t="str">
        <f>IFERROR(INDEX($AS$242:$AS$846,MATCH(ROW()-ROW($AW$226),$AR$242:$AR$846,0)),"")</f>
        <v/>
      </c>
      <c r="AX770" s="197" t="str">
        <f>IFERROR(INDEX($AT$242:$AT$846,MATCH(ROW()-ROW($AX$226),$AR$242:$AR$846,0)),"")</f>
        <v/>
      </c>
      <c r="AY770" s="197" t="str">
        <f>IFERROR(INDEX($AU$242:$AU$846,MATCH(ROW()-ROW($AY$226),$AR$242:$AR$846,0)),"")</f>
        <v/>
      </c>
      <c r="AZ770" s="197" t="str">
        <f>IFERROR(INDEX($AV$242:$AV$846,MATCH(ROW()-ROW($AZ$226),$AR$242:$AR$846,0)),"")</f>
        <v/>
      </c>
      <c r="BA770" s="197"/>
      <c r="BB770" s="197"/>
      <c r="BC770" s="267"/>
      <c r="BF770" s="267"/>
    </row>
    <row r="771" spans="1:58" ht="40" customHeight="1">
      <c r="A771" s="57"/>
      <c r="B771" s="413" t="s">
        <v>412</v>
      </c>
      <c r="C771" s="413"/>
      <c r="D771" s="413"/>
      <c r="E771" s="413"/>
      <c r="F771" s="413"/>
      <c r="G771" s="413"/>
      <c r="H771" s="413"/>
      <c r="I771" s="413"/>
      <c r="J771" s="413"/>
      <c r="K771" s="413"/>
      <c r="L771" s="413"/>
      <c r="M771" s="413"/>
      <c r="N771" s="413"/>
      <c r="O771" s="413"/>
      <c r="P771" s="413"/>
      <c r="Q771" s="454">
        <f>VLOOKUP($AG771,PriceList,3,FALSE)</f>
        <v>182.25</v>
      </c>
      <c r="R771" s="454"/>
      <c r="S771" s="454"/>
      <c r="T771" s="454"/>
      <c r="U771" s="21"/>
      <c r="V771" s="472"/>
      <c r="W771" s="473"/>
      <c r="X771" s="474"/>
      <c r="Y771" s="21"/>
      <c r="Z771" s="454">
        <f>Q771*V771</f>
        <v>0</v>
      </c>
      <c r="AA771" s="454"/>
      <c r="AB771" s="454"/>
      <c r="AC771" s="454"/>
      <c r="AD771" s="21"/>
      <c r="AE771" s="21"/>
      <c r="AF771" s="21"/>
      <c r="AG771" s="61" t="s">
        <v>413</v>
      </c>
      <c r="AI771" s="66" t="b">
        <f>AND(W771&gt;0,AH771="Y")</f>
        <v>0</v>
      </c>
      <c r="AJ771" s="116" t="b">
        <f>OR(ISERROR(Z771),ISERROR(Q771))</f>
        <v>0</v>
      </c>
      <c r="AQ771" s="196" t="s">
        <v>414</v>
      </c>
      <c r="AR771" s="193" t="str">
        <f>IF(AS771="","",MAX(AR$229:AR770)+1)</f>
        <v/>
      </c>
      <c r="AS771" s="209" t="str">
        <f>IF(V771&gt;0,AQ771,"")</f>
        <v/>
      </c>
      <c r="AT771" s="210" t="str">
        <f>IF(V771&gt;0,V771,"")</f>
        <v/>
      </c>
      <c r="AU771" s="211" t="str">
        <f>IF(V771&gt;0,Z771,"")</f>
        <v/>
      </c>
      <c r="AV771" s="211" t="str">
        <f>IF(V771&gt;0,Z771,"")</f>
        <v/>
      </c>
      <c r="AW771" s="197" t="str">
        <f>IFERROR(INDEX($AS$242:$AS$846,MATCH(ROW()-ROW($AW$226),$AR$242:$AR$846,0)),"")</f>
        <v/>
      </c>
      <c r="AX771" s="197" t="str">
        <f>IFERROR(INDEX($AT$242:$AT$846,MATCH(ROW()-ROW($AX$226),$AR$242:$AR$846,0)),"")</f>
        <v/>
      </c>
      <c r="AY771" s="197" t="str">
        <f>IFERROR(INDEX($AU$242:$AU$846,MATCH(ROW()-ROW($AY$226),$AR$242:$AR$846,0)),"")</f>
        <v/>
      </c>
      <c r="AZ771" s="197" t="str">
        <f>IFERROR(INDEX($AV$242:$AV$846,MATCH(ROW()-ROW($AZ$226),$AR$242:$AR$846,0)),"")</f>
        <v/>
      </c>
      <c r="BA771" s="197"/>
      <c r="BB771" s="197"/>
      <c r="BC771" s="267"/>
      <c r="BF771" s="267"/>
    </row>
    <row r="772" spans="1:58" ht="5.15" customHeight="1">
      <c r="A772" s="21"/>
      <c r="B772" s="21"/>
      <c r="C772" s="21"/>
      <c r="D772" s="21"/>
      <c r="E772" s="21"/>
      <c r="F772" s="21"/>
      <c r="G772" s="21"/>
      <c r="H772" s="21"/>
      <c r="I772" s="21"/>
      <c r="J772" s="21"/>
      <c r="K772" s="21"/>
      <c r="L772" s="21"/>
      <c r="M772" s="21"/>
      <c r="N772" s="21"/>
      <c r="O772" s="21"/>
      <c r="P772" s="21"/>
      <c r="Q772" s="14"/>
      <c r="R772" s="14"/>
      <c r="S772" s="14"/>
      <c r="T772" s="14"/>
      <c r="U772" s="21"/>
      <c r="V772" s="21"/>
      <c r="W772" s="21"/>
      <c r="X772" s="21"/>
      <c r="Y772" s="21"/>
      <c r="Z772" s="14"/>
      <c r="AA772" s="14"/>
      <c r="AB772" s="14"/>
      <c r="AC772" s="21"/>
      <c r="AD772" s="21"/>
      <c r="AE772" s="21"/>
      <c r="AF772" s="21"/>
      <c r="AR772" s="193" t="str">
        <f>IF(AS772="","",MAX(AR$229:AR771)+1)</f>
        <v/>
      </c>
      <c r="AW772" s="197" t="str">
        <f>IFERROR(INDEX($AS$242:$AS$846,MATCH(ROW()-ROW($AW$226),$AR$242:$AR$846,0)),"")</f>
        <v/>
      </c>
      <c r="AX772" s="197" t="str">
        <f>IFERROR(INDEX($AT$242:$AT$846,MATCH(ROW()-ROW($AX$226),$AR$242:$AR$846,0)),"")</f>
        <v/>
      </c>
      <c r="AY772" s="197" t="str">
        <f>IFERROR(INDEX($AU$242:$AU$846,MATCH(ROW()-ROW($AY$226),$AR$242:$AR$846,0)),"")</f>
        <v/>
      </c>
      <c r="AZ772" s="197" t="str">
        <f>IFERROR(INDEX($AV$242:$AV$846,MATCH(ROW()-ROW($AZ$226),$AR$242:$AR$846,0)),"")</f>
        <v/>
      </c>
      <c r="BA772" s="197"/>
      <c r="BB772" s="197"/>
      <c r="BC772" s="267"/>
      <c r="BF772" s="267"/>
    </row>
    <row r="773" spans="1:58" ht="5.15" customHeight="1">
      <c r="A773" s="21"/>
      <c r="B773" s="21"/>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21"/>
      <c r="AE773" s="21"/>
      <c r="AF773" s="21"/>
      <c r="AR773" s="193" t="str">
        <f>IF(AS773="","",MAX(AR$229:AR772)+1)</f>
        <v/>
      </c>
      <c r="AW773" s="197" t="str">
        <f>IFERROR(INDEX($AS$242:$AS$846,MATCH(ROW()-ROW($AW$226),$AR$242:$AR$846,0)),"")</f>
        <v/>
      </c>
      <c r="AX773" s="197" t="str">
        <f>IFERROR(INDEX($AT$242:$AT$846,MATCH(ROW()-ROW($AX$226),$AR$242:$AR$846,0)),"")</f>
        <v/>
      </c>
      <c r="AY773" s="197" t="str">
        <f>IFERROR(INDEX($AU$242:$AU$846,MATCH(ROW()-ROW($AY$226),$AR$242:$AR$846,0)),"")</f>
        <v/>
      </c>
      <c r="AZ773" s="197" t="str">
        <f>IFERROR(INDEX($AV$242:$AV$846,MATCH(ROW()-ROW($AZ$226),$AR$242:$AR$846,0)),"")</f>
        <v/>
      </c>
      <c r="BA773" s="197"/>
      <c r="BB773" s="197"/>
      <c r="BC773" s="267"/>
      <c r="BF773" s="267"/>
    </row>
    <row r="774" spans="1:58" ht="5.1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R774" s="193" t="str">
        <f>IF(AS774="","",MAX(AR$229:AR773)+1)</f>
        <v/>
      </c>
      <c r="AW774" s="197" t="str">
        <f>IFERROR(INDEX($AS$242:$AS$846,MATCH(ROW()-ROW($AW$226),$AR$242:$AR$846,0)),"")</f>
        <v/>
      </c>
      <c r="AX774" s="197" t="str">
        <f>IFERROR(INDEX($AT$242:$AT$846,MATCH(ROW()-ROW($AX$226),$AR$242:$AR$846,0)),"")</f>
        <v/>
      </c>
      <c r="AY774" s="197" t="str">
        <f>IFERROR(INDEX($AU$242:$AU$846,MATCH(ROW()-ROW($AY$226),$AR$242:$AR$846,0)),"")</f>
        <v/>
      </c>
      <c r="AZ774" s="197" t="str">
        <f>IFERROR(INDEX($AV$242:$AV$846,MATCH(ROW()-ROW($AZ$226),$AR$242:$AR$846,0)),"")</f>
        <v/>
      </c>
      <c r="BA774" s="197"/>
      <c r="BB774" s="197"/>
      <c r="BC774" s="267"/>
      <c r="BF774" s="267"/>
    </row>
    <row r="775" spans="1:58" ht="40" customHeight="1">
      <c r="A775" s="57"/>
      <c r="B775" s="413" t="s">
        <v>415</v>
      </c>
      <c r="C775" s="413"/>
      <c r="D775" s="413"/>
      <c r="E775" s="413"/>
      <c r="F775" s="413"/>
      <c r="G775" s="413"/>
      <c r="H775" s="413"/>
      <c r="I775" s="413"/>
      <c r="J775" s="413"/>
      <c r="K775" s="413"/>
      <c r="L775" s="413"/>
      <c r="M775" s="413"/>
      <c r="N775" s="413"/>
      <c r="O775" s="413"/>
      <c r="P775" s="413"/>
      <c r="Q775" s="454">
        <f>VLOOKUP($AG775,PriceList,3,FALSE)</f>
        <v>273.37</v>
      </c>
      <c r="R775" s="454"/>
      <c r="S775" s="454"/>
      <c r="T775" s="454"/>
      <c r="U775" s="21"/>
      <c r="V775" s="472"/>
      <c r="W775" s="473"/>
      <c r="X775" s="474"/>
      <c r="Y775" s="21"/>
      <c r="Z775" s="454">
        <f>Q775*V775</f>
        <v>0</v>
      </c>
      <c r="AA775" s="454"/>
      <c r="AB775" s="454"/>
      <c r="AC775" s="454"/>
      <c r="AD775" s="21"/>
      <c r="AE775" s="21"/>
      <c r="AF775" s="21"/>
      <c r="AG775" s="61" t="s">
        <v>416</v>
      </c>
      <c r="AI775" s="66" t="b">
        <f>AND(W775&gt;0,AH775="Y")</f>
        <v>0</v>
      </c>
      <c r="AJ775" s="116" t="b">
        <f>OR(ISERROR(Z775),ISERROR(Q775))</f>
        <v>0</v>
      </c>
      <c r="AQ775" s="196" t="s">
        <v>417</v>
      </c>
      <c r="AR775" s="193" t="str">
        <f>IF(AS775="","",MAX(AR$229:AR774)+1)</f>
        <v/>
      </c>
      <c r="AS775" s="209" t="str">
        <f>IF(V775&gt;0,AQ775,"")</f>
        <v/>
      </c>
      <c r="AT775" s="210" t="str">
        <f>IF(V775&gt;0,V775,"")</f>
        <v/>
      </c>
      <c r="AU775" s="211" t="str">
        <f>IF(V775&gt;0,Z775,"")</f>
        <v/>
      </c>
      <c r="AV775" s="211" t="str">
        <f>IF(V775&gt;0,Z775,"")</f>
        <v/>
      </c>
      <c r="AW775" s="197" t="str">
        <f>IFERROR(INDEX($AS$242:$AS$846,MATCH(ROW()-ROW($AW$226),$AR$242:$AR$846,0)),"")</f>
        <v/>
      </c>
      <c r="AX775" s="197" t="str">
        <f>IFERROR(INDEX($AT$242:$AT$846,MATCH(ROW()-ROW($AX$226),$AR$242:$AR$846,0)),"")</f>
        <v/>
      </c>
      <c r="AY775" s="197" t="str">
        <f>IFERROR(INDEX($AU$242:$AU$846,MATCH(ROW()-ROW($AY$226),$AR$242:$AR$846,0)),"")</f>
        <v/>
      </c>
      <c r="AZ775" s="197" t="str">
        <f>IFERROR(INDEX($AV$242:$AV$846,MATCH(ROW()-ROW($AZ$226),$AR$242:$AR$846,0)),"")</f>
        <v/>
      </c>
      <c r="BA775" s="197"/>
      <c r="BB775" s="197"/>
      <c r="BC775" s="267"/>
      <c r="BF775" s="267"/>
    </row>
    <row r="776" spans="1:58" ht="5.1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14"/>
      <c r="AC776" s="21"/>
      <c r="AD776" s="21"/>
      <c r="AE776" s="21"/>
      <c r="AF776" s="21"/>
      <c r="AR776" s="193" t="str">
        <f>IF(AS776="","",MAX(AR$229:AR775)+1)</f>
        <v/>
      </c>
      <c r="AW776" s="197" t="str">
        <f>IFERROR(INDEX($AS$242:$AS$846,MATCH(ROW()-ROW($AW$226),$AR$242:$AR$846,0)),"")</f>
        <v/>
      </c>
      <c r="AX776" s="197" t="str">
        <f>IFERROR(INDEX($AT$242:$AT$846,MATCH(ROW()-ROW($AX$226),$AR$242:$AR$846,0)),"")</f>
        <v/>
      </c>
      <c r="AY776" s="197" t="str">
        <f>IFERROR(INDEX($AU$242:$AU$846,MATCH(ROW()-ROW($AY$226),$AR$242:$AR$846,0)),"")</f>
        <v/>
      </c>
      <c r="AZ776" s="197" t="str">
        <f>IFERROR(INDEX($AV$242:$AV$846,MATCH(ROW()-ROW($AZ$226),$AR$242:$AR$846,0)),"")</f>
        <v/>
      </c>
      <c r="BA776" s="197"/>
      <c r="BB776" s="197"/>
      <c r="BC776" s="267"/>
      <c r="BF776" s="267"/>
    </row>
    <row r="777" spans="1:58" ht="5.15" customHeight="1">
      <c r="A777" s="21"/>
      <c r="B777" s="21"/>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21"/>
      <c r="AE777" s="21"/>
      <c r="AF777" s="21"/>
      <c r="AR777" s="193" t="str">
        <f>IF(AS777="","",MAX(AR$229:AR776)+1)</f>
        <v/>
      </c>
      <c r="AW777" s="197" t="str">
        <f>IFERROR(INDEX($AS$242:$AS$846,MATCH(ROW()-ROW($AW$226),$AR$242:$AR$846,0)),"")</f>
        <v/>
      </c>
      <c r="AX777" s="197" t="str">
        <f>IFERROR(INDEX($AT$242:$AT$846,MATCH(ROW()-ROW($AX$226),$AR$242:$AR$846,0)),"")</f>
        <v/>
      </c>
      <c r="AY777" s="197" t="str">
        <f>IFERROR(INDEX($AU$242:$AU$846,MATCH(ROW()-ROW($AY$226),$AR$242:$AR$846,0)),"")</f>
        <v/>
      </c>
      <c r="AZ777" s="197" t="str">
        <f>IFERROR(INDEX($AV$242:$AV$846,MATCH(ROW()-ROW($AZ$226),$AR$242:$AR$846,0)),"")</f>
        <v/>
      </c>
      <c r="BA777" s="197"/>
      <c r="BB777" s="197"/>
      <c r="BC777" s="267"/>
      <c r="BF777" s="267"/>
    </row>
    <row r="778" spans="1:58" ht="10" customHeight="1" thickBo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R778" s="193" t="str">
        <f>IF(AS778="","",MAX(AR$229:AR777)+1)</f>
        <v/>
      </c>
      <c r="AW778" s="197" t="str">
        <f>IFERROR(INDEX($AS$242:$AS$846,MATCH(ROW()-ROW($AW$226),$AR$242:$AR$846,0)),"")</f>
        <v/>
      </c>
      <c r="AX778" s="197" t="str">
        <f>IFERROR(INDEX($AT$242:$AT$846,MATCH(ROW()-ROW($AX$226),$AR$242:$AR$846,0)),"")</f>
        <v/>
      </c>
      <c r="AY778" s="197" t="str">
        <f>IFERROR(INDEX($AU$242:$AU$846,MATCH(ROW()-ROW($AY$226),$AR$242:$AR$846,0)),"")</f>
        <v/>
      </c>
      <c r="AZ778" s="197" t="str">
        <f>IFERROR(INDEX($AV$242:$AV$846,MATCH(ROW()-ROW($AZ$226),$AR$242:$AR$846,0)),"")</f>
        <v/>
      </c>
      <c r="BA778" s="197"/>
      <c r="BB778" s="197"/>
      <c r="BC778" s="267"/>
      <c r="BF778" s="267"/>
    </row>
    <row r="779" spans="1:58" ht="25" customHeight="1" thickBot="1">
      <c r="A779" s="21"/>
      <c r="B779" s="369" t="s">
        <v>126</v>
      </c>
      <c r="C779" s="370"/>
      <c r="D779" s="370"/>
      <c r="E779" s="370"/>
      <c r="F779" s="370"/>
      <c r="G779" s="370"/>
      <c r="H779" s="370"/>
      <c r="I779" s="370"/>
      <c r="J779" s="370"/>
      <c r="K779" s="370"/>
      <c r="L779" s="370"/>
      <c r="M779" s="370"/>
      <c r="N779" s="370"/>
      <c r="O779" s="370"/>
      <c r="P779" s="370"/>
      <c r="Q779" s="370"/>
      <c r="R779" s="370"/>
      <c r="S779" s="370"/>
      <c r="T779" s="370"/>
      <c r="U779" s="370"/>
      <c r="V779" s="370"/>
      <c r="W779" s="370"/>
      <c r="X779" s="370"/>
      <c r="Y779" s="370"/>
      <c r="Z779" s="370"/>
      <c r="AA779" s="370"/>
      <c r="AB779" s="370"/>
      <c r="AC779" s="370"/>
      <c r="AD779" s="370"/>
      <c r="AE779" s="371"/>
      <c r="AF779" s="21"/>
      <c r="AR779" s="193" t="str">
        <f>IF(AS779="","",MAX(AR$229:AR778)+1)</f>
        <v/>
      </c>
      <c r="AW779" s="197" t="str">
        <f>IFERROR(INDEX($AS$242:$AS$846,MATCH(ROW()-ROW($AW$226),$AR$242:$AR$846,0)),"")</f>
        <v/>
      </c>
      <c r="AX779" s="197" t="str">
        <f>IFERROR(INDEX($AT$242:$AT$846,MATCH(ROW()-ROW($AX$226),$AR$242:$AR$846,0)),"")</f>
        <v/>
      </c>
      <c r="AY779" s="197" t="str">
        <f>IFERROR(INDEX($AU$242:$AU$846,MATCH(ROW()-ROW($AY$226),$AR$242:$AR$846,0)),"")</f>
        <v/>
      </c>
      <c r="AZ779" s="197" t="str">
        <f>IFERROR(INDEX($AV$242:$AV$846,MATCH(ROW()-ROW($AZ$226),$AR$242:$AR$846,0)),"")</f>
        <v/>
      </c>
      <c r="BA779" s="197"/>
      <c r="BB779" s="197"/>
      <c r="BC779" s="267"/>
      <c r="BF779" s="267"/>
    </row>
    <row r="780" spans="1:58" ht="7"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R780" s="193" t="str">
        <f>IF(AS780="","",MAX(AR$229:AR779)+1)</f>
        <v/>
      </c>
      <c r="AW780" s="197" t="str">
        <f>IFERROR(INDEX($AS$242:$AS$846,MATCH(ROW()-ROW($AW$226),$AR$242:$AR$846,0)),"")</f>
        <v/>
      </c>
      <c r="AX780" s="197" t="str">
        <f>IFERROR(INDEX($AT$242:$AT$846,MATCH(ROW()-ROW($AX$226),$AR$242:$AR$846,0)),"")</f>
        <v/>
      </c>
      <c r="AY780" s="197" t="str">
        <f>IFERROR(INDEX($AU$242:$AU$846,MATCH(ROW()-ROW($AY$226),$AR$242:$AR$846,0)),"")</f>
        <v/>
      </c>
      <c r="AZ780" s="197" t="str">
        <f>IFERROR(INDEX($AV$242:$AV$846,MATCH(ROW()-ROW($AZ$226),$AR$242:$AR$846,0)),"")</f>
        <v/>
      </c>
      <c r="BA780" s="197"/>
      <c r="BB780" s="197"/>
      <c r="BC780" s="267"/>
      <c r="BF780" s="267"/>
    </row>
    <row r="781" spans="1:58" ht="66.5" customHeight="1">
      <c r="A781" s="57"/>
      <c r="B781" s="30"/>
      <c r="C781" s="466" t="s">
        <v>3472</v>
      </c>
      <c r="D781" s="466"/>
      <c r="E781" s="466"/>
      <c r="F781" s="466"/>
      <c r="G781" s="466"/>
      <c r="H781" s="466"/>
      <c r="I781" s="466"/>
      <c r="J781" s="466"/>
      <c r="K781" s="466"/>
      <c r="L781" s="466"/>
      <c r="M781" s="466"/>
      <c r="N781" s="466"/>
      <c r="O781" s="466"/>
      <c r="P781" s="466"/>
      <c r="Q781" s="466"/>
      <c r="R781" s="466"/>
      <c r="S781" s="466"/>
      <c r="T781" s="466"/>
      <c r="U781" s="466"/>
      <c r="V781" s="466"/>
      <c r="W781" s="466"/>
      <c r="X781" s="466"/>
      <c r="Y781" s="466"/>
      <c r="Z781" s="466"/>
      <c r="AA781" s="466"/>
      <c r="AB781" s="466"/>
      <c r="AC781" s="466"/>
      <c r="AD781" s="466"/>
      <c r="AE781" s="30"/>
      <c r="AF781" s="21"/>
      <c r="AR781" s="193" t="str">
        <f>IF(AS781="","",MAX(AR$229:AR780)+1)</f>
        <v/>
      </c>
      <c r="AW781" s="197" t="str">
        <f>IFERROR(INDEX($AS$242:$AS$846,MATCH(ROW()-ROW($AW$226),$AR$242:$AR$846,0)),"")</f>
        <v/>
      </c>
      <c r="AX781" s="197" t="str">
        <f>IFERROR(INDEX($AT$242:$AT$846,MATCH(ROW()-ROW($AX$226),$AR$242:$AR$846,0)),"")</f>
        <v/>
      </c>
      <c r="AY781" s="197" t="str">
        <f>IFERROR(INDEX($AU$242:$AU$846,MATCH(ROW()-ROW($AY$226),$AR$242:$AR$846,0)),"")</f>
        <v/>
      </c>
      <c r="AZ781" s="197" t="str">
        <f>IFERROR(INDEX($AV$242:$AV$846,MATCH(ROW()-ROW($AZ$226),$AR$242:$AR$846,0)),"")</f>
        <v/>
      </c>
      <c r="BA781" s="197"/>
      <c r="BB781" s="197"/>
      <c r="BC781" s="267"/>
      <c r="BF781" s="267"/>
    </row>
    <row r="782" spans="1:58" ht="7"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R782" s="193" t="str">
        <f>IF(AS782="","",MAX(AR$229:AR781)+1)</f>
        <v/>
      </c>
      <c r="AW782" s="197" t="str">
        <f>IFERROR(INDEX($AS$242:$AS$846,MATCH(ROW()-ROW($AW$226),$AR$242:$AR$846,0)),"")</f>
        <v/>
      </c>
      <c r="AX782" s="197" t="str">
        <f>IFERROR(INDEX($AT$242:$AT$846,MATCH(ROW()-ROW($AX$226),$AR$242:$AR$846,0)),"")</f>
        <v/>
      </c>
      <c r="AY782" s="197" t="str">
        <f>IFERROR(INDEX($AU$242:$AU$846,MATCH(ROW()-ROW($AY$226),$AR$242:$AR$846,0)),"")</f>
        <v/>
      </c>
      <c r="AZ782" s="197" t="str">
        <f>IFERROR(INDEX($AV$242:$AV$846,MATCH(ROW()-ROW($AZ$226),$AR$242:$AR$846,0)),"")</f>
        <v/>
      </c>
      <c r="BA782" s="197"/>
      <c r="BB782" s="197"/>
      <c r="BC782" s="267"/>
      <c r="BF782" s="267"/>
    </row>
    <row r="783" spans="1:58" ht="20.149999999999999" customHeight="1">
      <c r="A783" s="21"/>
      <c r="B783" s="475" t="s">
        <v>149</v>
      </c>
      <c r="C783" s="475"/>
      <c r="D783" s="475"/>
      <c r="E783" s="475"/>
      <c r="F783" s="475"/>
      <c r="G783" s="475"/>
      <c r="H783" s="475"/>
      <c r="I783" s="475"/>
      <c r="J783" s="475"/>
      <c r="K783" s="475"/>
      <c r="L783" s="475"/>
      <c r="M783" s="475"/>
      <c r="N783" s="475"/>
      <c r="O783" s="475"/>
      <c r="P783" s="475"/>
      <c r="Q783" s="455" t="s">
        <v>150</v>
      </c>
      <c r="R783" s="455"/>
      <c r="S783" s="455"/>
      <c r="T783" s="455"/>
      <c r="U783" s="21"/>
      <c r="V783" s="324" t="s">
        <v>151</v>
      </c>
      <c r="W783" s="325"/>
      <c r="X783" s="325"/>
      <c r="Y783" s="21"/>
      <c r="Z783" s="335" t="s">
        <v>152</v>
      </c>
      <c r="AA783" s="335"/>
      <c r="AB783" s="335"/>
      <c r="AC783" s="335"/>
      <c r="AD783" s="21"/>
      <c r="AE783" s="21"/>
      <c r="AF783" s="21"/>
      <c r="AR783" s="193" t="str">
        <f>IF(AS783="","",MAX(AR$229:AR782)+1)</f>
        <v/>
      </c>
      <c r="AW783" s="197" t="str">
        <f>IFERROR(INDEX($AS$242:$AS$846,MATCH(ROW()-ROW($AW$226),$AR$242:$AR$846,0)),"")</f>
        <v/>
      </c>
      <c r="AX783" s="197" t="str">
        <f>IFERROR(INDEX($AT$242:$AT$846,MATCH(ROW()-ROW($AX$226),$AR$242:$AR$846,0)),"")</f>
        <v/>
      </c>
      <c r="AY783" s="197" t="str">
        <f>IFERROR(INDEX($AU$242:$AU$846,MATCH(ROW()-ROW($AY$226),$AR$242:$AR$846,0)),"")</f>
        <v/>
      </c>
      <c r="AZ783" s="197" t="str">
        <f>IFERROR(INDEX($AV$242:$AV$846,MATCH(ROW()-ROW($AZ$226),$AR$242:$AR$846,0)),"")</f>
        <v/>
      </c>
      <c r="BA783" s="197"/>
      <c r="BB783" s="197"/>
      <c r="BC783" s="267"/>
      <c r="BF783" s="267"/>
    </row>
    <row r="784" spans="1:58" ht="20.149999999999999" customHeight="1">
      <c r="A784" s="21"/>
      <c r="B784" s="475"/>
      <c r="C784" s="475"/>
      <c r="D784" s="475"/>
      <c r="E784" s="475"/>
      <c r="F784" s="475"/>
      <c r="G784" s="475"/>
      <c r="H784" s="475"/>
      <c r="I784" s="475"/>
      <c r="J784" s="475"/>
      <c r="K784" s="475"/>
      <c r="L784" s="475"/>
      <c r="M784" s="475"/>
      <c r="N784" s="475"/>
      <c r="O784" s="475"/>
      <c r="P784" s="475"/>
      <c r="Q784" s="455"/>
      <c r="R784" s="455"/>
      <c r="S784" s="455"/>
      <c r="T784" s="455"/>
      <c r="U784" s="21"/>
      <c r="V784" s="325"/>
      <c r="W784" s="325"/>
      <c r="X784" s="325"/>
      <c r="Y784" s="21"/>
      <c r="Z784" s="335"/>
      <c r="AA784" s="335"/>
      <c r="AB784" s="335"/>
      <c r="AC784" s="335"/>
      <c r="AD784" s="21"/>
      <c r="AE784" s="21"/>
      <c r="AF784" s="21"/>
      <c r="AR784" s="193" t="str">
        <f>IF(AS784="","",MAX(AR$229:AR783)+1)</f>
        <v/>
      </c>
      <c r="AW784" s="197" t="str">
        <f>IFERROR(INDEX($AS$242:$AS$846,MATCH(ROW()-ROW($AW$226),$AR$242:$AR$846,0)),"")</f>
        <v/>
      </c>
      <c r="AX784" s="197" t="str">
        <f>IFERROR(INDEX($AT$242:$AT$846,MATCH(ROW()-ROW($AX$226),$AR$242:$AR$846,0)),"")</f>
        <v/>
      </c>
      <c r="AY784" s="197" t="str">
        <f>IFERROR(INDEX($AU$242:$AU$846,MATCH(ROW()-ROW($AY$226),$AR$242:$AR$846,0)),"")</f>
        <v/>
      </c>
      <c r="AZ784" s="197" t="str">
        <f>IFERROR(INDEX($AV$242:$AV$846,MATCH(ROW()-ROW($AZ$226),$AR$242:$AR$846,0)),"")</f>
        <v/>
      </c>
      <c r="BA784" s="197"/>
      <c r="BB784" s="197"/>
      <c r="BC784" s="267"/>
      <c r="BF784" s="267"/>
    </row>
    <row r="785" spans="1:58" ht="7"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14"/>
      <c r="AC785" s="21"/>
      <c r="AD785" s="21"/>
      <c r="AE785" s="21"/>
      <c r="AF785" s="21"/>
      <c r="AR785" s="193" t="str">
        <f>IF(AS785="","",MAX(AR$229:AR784)+1)</f>
        <v/>
      </c>
      <c r="AW785" s="197" t="str">
        <f>IFERROR(INDEX($AS$242:$AS$846,MATCH(ROW()-ROW($AW$226),$AR$242:$AR$846,0)),"")</f>
        <v/>
      </c>
      <c r="AX785" s="197" t="str">
        <f>IFERROR(INDEX($AT$242:$AT$846,MATCH(ROW()-ROW($AX$226),$AR$242:$AR$846,0)),"")</f>
        <v/>
      </c>
      <c r="AY785" s="197" t="str">
        <f>IFERROR(INDEX($AU$242:$AU$846,MATCH(ROW()-ROW($AY$226),$AR$242:$AR$846,0)),"")</f>
        <v/>
      </c>
      <c r="AZ785" s="197" t="str">
        <f>IFERROR(INDEX($AV$242:$AV$846,MATCH(ROW()-ROW($AZ$226),$AR$242:$AR$846,0)),"")</f>
        <v/>
      </c>
      <c r="BA785" s="197"/>
      <c r="BB785" s="197"/>
      <c r="BC785" s="267"/>
      <c r="BF785" s="267"/>
    </row>
    <row r="786" spans="1:58" ht="20.149999999999999" customHeight="1">
      <c r="A786" s="57"/>
      <c r="B786" s="413" t="s">
        <v>3471</v>
      </c>
      <c r="C786" s="413"/>
      <c r="D786" s="413"/>
      <c r="E786" s="413"/>
      <c r="F786" s="413"/>
      <c r="G786" s="413"/>
      <c r="H786" s="413"/>
      <c r="I786" s="413"/>
      <c r="J786" s="413"/>
      <c r="K786" s="413"/>
      <c r="L786" s="413"/>
      <c r="M786" s="413"/>
      <c r="N786" s="413"/>
      <c r="O786" s="413"/>
      <c r="P786" s="413"/>
      <c r="Q786" s="503">
        <f>VLOOKUP($AG786,PriceList,3,FALSE)</f>
        <v>12.37</v>
      </c>
      <c r="R786" s="503"/>
      <c r="S786" s="503"/>
      <c r="T786" s="503"/>
      <c r="U786" s="21"/>
      <c r="V786" s="472"/>
      <c r="W786" s="473"/>
      <c r="X786" s="474"/>
      <c r="Y786" s="21"/>
      <c r="Z786" s="503">
        <f>Q786*V786</f>
        <v>0</v>
      </c>
      <c r="AA786" s="503"/>
      <c r="AB786" s="503"/>
      <c r="AC786" s="503"/>
      <c r="AD786" s="21"/>
      <c r="AE786" s="21"/>
      <c r="AF786" s="21"/>
      <c r="AG786" s="61" t="s">
        <v>418</v>
      </c>
      <c r="AI786" s="66" t="b">
        <f>AND(W786&gt;0,AH786="Y")</f>
        <v>0</v>
      </c>
      <c r="AJ786" s="116" t="b">
        <f>OR(ISERROR(Z786),ISERROR(Q786))</f>
        <v>0</v>
      </c>
      <c r="AQ786" s="196" t="str">
        <f>B786</f>
        <v>Production Waste Bag</v>
      </c>
      <c r="AR786" s="193" t="str">
        <f>IF(AS786="","",MAX(AR$229:AR785)+1)</f>
        <v/>
      </c>
      <c r="AS786" s="209" t="str">
        <f>IF(V786&gt;0,AQ786,"")</f>
        <v/>
      </c>
      <c r="AT786" s="210" t="str">
        <f>IF(V786&gt;0,V786,"")</f>
        <v/>
      </c>
      <c r="AU786" s="211" t="str">
        <f>IF(V786&gt;0,Z786,"")</f>
        <v/>
      </c>
      <c r="AV786" s="211" t="str">
        <f>IF(V786&gt;0,Z786,"")</f>
        <v/>
      </c>
      <c r="AW786" s="197" t="str">
        <f>IFERROR(INDEX($AS$242:$AS$846,MATCH(ROW()-ROW($AW$226),$AR$242:$AR$846,0)),"")</f>
        <v/>
      </c>
      <c r="AX786" s="197" t="str">
        <f>IFERROR(INDEX($AT$242:$AT$846,MATCH(ROW()-ROW($AX$226),$AR$242:$AR$846,0)),"")</f>
        <v/>
      </c>
      <c r="AY786" s="197" t="str">
        <f>IFERROR(INDEX($AU$242:$AU$846,MATCH(ROW()-ROW($AY$226),$AR$242:$AR$846,0)),"")</f>
        <v/>
      </c>
      <c r="AZ786" s="197" t="str">
        <f>IFERROR(INDEX($AV$242:$AV$846,MATCH(ROW()-ROW($AZ$226),$AR$242:$AR$846,0)),"")</f>
        <v/>
      </c>
      <c r="BA786" s="197"/>
      <c r="BB786" s="197"/>
      <c r="BC786" s="267"/>
      <c r="BF786" s="267"/>
    </row>
    <row r="787" spans="1:58" ht="5.15" customHeight="1">
      <c r="A787" s="21"/>
      <c r="B787" s="21"/>
      <c r="C787" s="21"/>
      <c r="D787" s="21"/>
      <c r="E787" s="21"/>
      <c r="F787" s="21"/>
      <c r="G787" s="21"/>
      <c r="H787" s="21"/>
      <c r="I787" s="21"/>
      <c r="J787" s="21"/>
      <c r="K787" s="21"/>
      <c r="L787" s="21"/>
      <c r="M787" s="21"/>
      <c r="N787" s="21"/>
      <c r="O787" s="21"/>
      <c r="P787" s="21"/>
      <c r="Q787" s="14"/>
      <c r="R787" s="14"/>
      <c r="S787" s="14"/>
      <c r="T787" s="14"/>
      <c r="U787" s="21"/>
      <c r="V787" s="21"/>
      <c r="W787" s="21"/>
      <c r="X787" s="21"/>
      <c r="Y787" s="21"/>
      <c r="Z787" s="14"/>
      <c r="AA787" s="14"/>
      <c r="AB787" s="14"/>
      <c r="AC787" s="21"/>
      <c r="AD787" s="21"/>
      <c r="AE787" s="21"/>
      <c r="AF787" s="21"/>
      <c r="AR787" s="193" t="str">
        <f>IF(AS787="","",MAX(AR$229:AR786)+1)</f>
        <v/>
      </c>
      <c r="AW787" s="197" t="str">
        <f>IFERROR(INDEX($AS$242:$AS$846,MATCH(ROW()-ROW($AW$226),$AR$242:$AR$846,0)),"")</f>
        <v/>
      </c>
      <c r="AX787" s="197" t="str">
        <f>IFERROR(INDEX($AT$242:$AT$846,MATCH(ROW()-ROW($AX$226),$AR$242:$AR$846,0)),"")</f>
        <v/>
      </c>
      <c r="AY787" s="197" t="str">
        <f>IFERROR(INDEX($AU$242:$AU$846,MATCH(ROW()-ROW($AY$226),$AR$242:$AR$846,0)),"")</f>
        <v/>
      </c>
      <c r="AZ787" s="197" t="str">
        <f>IFERROR(INDEX($AV$242:$AV$846,MATCH(ROW()-ROW($AZ$226),$AR$242:$AR$846,0)),"")</f>
        <v/>
      </c>
      <c r="BA787" s="197"/>
      <c r="BB787" s="197"/>
      <c r="BC787" s="267"/>
      <c r="BF787" s="267"/>
    </row>
    <row r="788" spans="1:58" ht="5.15" customHeight="1">
      <c r="A788" s="21"/>
      <c r="B788" s="21"/>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21"/>
      <c r="AE788" s="21"/>
      <c r="AF788" s="21"/>
      <c r="AR788" s="193" t="str">
        <f>IF(AS788="","",MAX(AR$229:AR787)+1)</f>
        <v/>
      </c>
      <c r="AW788" s="197" t="str">
        <f>IFERROR(INDEX($AS$242:$AS$846,MATCH(ROW()-ROW($AW$226),$AR$242:$AR$846,0)),"")</f>
        <v/>
      </c>
      <c r="AX788" s="197" t="str">
        <f>IFERROR(INDEX($AT$242:$AT$846,MATCH(ROW()-ROW($AX$226),$AR$242:$AR$846,0)),"")</f>
        <v/>
      </c>
      <c r="AY788" s="197" t="str">
        <f>IFERROR(INDEX($AU$242:$AU$846,MATCH(ROW()-ROW($AY$226),$AR$242:$AR$846,0)),"")</f>
        <v/>
      </c>
      <c r="AZ788" s="197" t="str">
        <f>IFERROR(INDEX($AV$242:$AV$846,MATCH(ROW()-ROW($AZ$226),$AR$242:$AR$846,0)),"")</f>
        <v/>
      </c>
      <c r="BA788" s="197"/>
      <c r="BB788" s="197"/>
      <c r="BC788" s="267"/>
      <c r="BF788" s="267"/>
    </row>
    <row r="789" spans="1:58" ht="7"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R789" s="193" t="str">
        <f>IF(AS789="","",MAX(AR$229:AR788)+1)</f>
        <v/>
      </c>
      <c r="AW789" s="197" t="str">
        <f>IFERROR(INDEX($AS$242:$AS$846,MATCH(ROW()-ROW($AW$226),$AR$242:$AR$846,0)),"")</f>
        <v/>
      </c>
      <c r="AX789" s="197" t="str">
        <f>IFERROR(INDEX($AT$242:$AT$846,MATCH(ROW()-ROW($AX$226),$AR$242:$AR$846,0)),"")</f>
        <v/>
      </c>
      <c r="AY789" s="197" t="str">
        <f>IFERROR(INDEX($AU$242:$AU$846,MATCH(ROW()-ROW($AY$226),$AR$242:$AR$846,0)),"")</f>
        <v/>
      </c>
      <c r="AZ789" s="197" t="str">
        <f>IFERROR(INDEX($AV$242:$AV$846,MATCH(ROW()-ROW($AZ$226),$AR$242:$AR$846,0)),"")</f>
        <v/>
      </c>
      <c r="BA789" s="197"/>
      <c r="BB789" s="197"/>
      <c r="BC789" s="267"/>
      <c r="BF789" s="267"/>
    </row>
    <row r="790" spans="1:58" ht="20.149999999999999" customHeight="1">
      <c r="A790" s="57"/>
      <c r="B790" s="413" t="s">
        <v>419</v>
      </c>
      <c r="C790" s="413"/>
      <c r="D790" s="413"/>
      <c r="E790" s="413"/>
      <c r="F790" s="413"/>
      <c r="G790" s="413"/>
      <c r="H790" s="413"/>
      <c r="I790" s="413"/>
      <c r="J790" s="413"/>
      <c r="K790" s="413"/>
      <c r="L790" s="413"/>
      <c r="M790" s="413"/>
      <c r="N790" s="413"/>
      <c r="O790" s="413"/>
      <c r="P790" s="413"/>
      <c r="Q790" s="503">
        <f>VLOOKUP($AG790,PriceList,3,FALSE)</f>
        <v>16.87</v>
      </c>
      <c r="R790" s="503"/>
      <c r="S790" s="503"/>
      <c r="T790" s="503"/>
      <c r="U790" s="21"/>
      <c r="V790" s="472"/>
      <c r="W790" s="473"/>
      <c r="X790" s="474"/>
      <c r="Y790" s="21"/>
      <c r="Z790" s="503">
        <f>Q790*V790</f>
        <v>0</v>
      </c>
      <c r="AA790" s="503"/>
      <c r="AB790" s="503"/>
      <c r="AC790" s="503"/>
      <c r="AD790" s="21"/>
      <c r="AE790" s="21"/>
      <c r="AF790" s="21"/>
      <c r="AG790" s="61" t="s">
        <v>420</v>
      </c>
      <c r="AI790" s="66" t="b">
        <f>AND(W790&gt;0,AH790="Y")</f>
        <v>0</v>
      </c>
      <c r="AJ790" s="116" t="b">
        <f>OR(ISERROR(Z790),ISERROR(Q790))</f>
        <v>0</v>
      </c>
      <c r="AQ790" s="196" t="str">
        <f>B790</f>
        <v>120 Litre Food Waste Bin</v>
      </c>
      <c r="AR790" s="193" t="str">
        <f>IF(AS790="","",MAX(AR$229:AR789)+1)</f>
        <v/>
      </c>
      <c r="AS790" s="209" t="str">
        <f>IF(V790&gt;0,AQ790,"")</f>
        <v/>
      </c>
      <c r="AT790" s="210" t="str">
        <f>IF(V790&gt;0,V790,"")</f>
        <v/>
      </c>
      <c r="AU790" s="211" t="str">
        <f>IF(V790&gt;0,Z790,"")</f>
        <v/>
      </c>
      <c r="AV790" s="211" t="str">
        <f>IF(V790&gt;0,Z790,"")</f>
        <v/>
      </c>
      <c r="AW790" s="197" t="str">
        <f>IFERROR(INDEX($AS$242:$AS$846,MATCH(ROW()-ROW($AW$226),$AR$242:$AR$846,0)),"")</f>
        <v/>
      </c>
      <c r="AX790" s="197" t="str">
        <f>IFERROR(INDEX($AT$242:$AT$846,MATCH(ROW()-ROW($AX$226),$AR$242:$AR$846,0)),"")</f>
        <v/>
      </c>
      <c r="AY790" s="197" t="str">
        <f>IFERROR(INDEX($AU$242:$AU$846,MATCH(ROW()-ROW($AY$226),$AR$242:$AR$846,0)),"")</f>
        <v/>
      </c>
      <c r="AZ790" s="197" t="str">
        <f>IFERROR(INDEX($AV$242:$AV$846,MATCH(ROW()-ROW($AZ$226),$AR$242:$AR$846,0)),"")</f>
        <v/>
      </c>
      <c r="BA790" s="197"/>
      <c r="BB790" s="197"/>
      <c r="BC790" s="267"/>
      <c r="BF790" s="267"/>
    </row>
    <row r="791" spans="1:58" ht="5.15" customHeight="1">
      <c r="A791" s="21"/>
      <c r="B791" s="21"/>
      <c r="C791" s="21"/>
      <c r="D791" s="21"/>
      <c r="E791" s="21"/>
      <c r="F791" s="21"/>
      <c r="G791" s="21"/>
      <c r="H791" s="21"/>
      <c r="I791" s="21"/>
      <c r="J791" s="21"/>
      <c r="K791" s="21"/>
      <c r="L791" s="21"/>
      <c r="M791" s="21"/>
      <c r="N791" s="21"/>
      <c r="O791" s="21"/>
      <c r="P791" s="21"/>
      <c r="Q791" s="14"/>
      <c r="R791" s="14"/>
      <c r="S791" s="14"/>
      <c r="T791" s="14"/>
      <c r="U791" s="21"/>
      <c r="V791" s="21"/>
      <c r="W791" s="21"/>
      <c r="X791" s="21"/>
      <c r="Y791" s="21"/>
      <c r="Z791" s="14"/>
      <c r="AA791" s="14"/>
      <c r="AB791" s="14"/>
      <c r="AC791" s="21"/>
      <c r="AD791" s="21"/>
      <c r="AE791" s="21"/>
      <c r="AF791" s="21"/>
      <c r="AR791" s="193" t="str">
        <f>IF(AS791="","",MAX(AR$229:AR790)+1)</f>
        <v/>
      </c>
      <c r="AW791" s="197" t="str">
        <f>IFERROR(INDEX($AS$242:$AS$846,MATCH(ROW()-ROW($AW$226),$AR$242:$AR$846,0)),"")</f>
        <v/>
      </c>
      <c r="AX791" s="197" t="str">
        <f>IFERROR(INDEX($AT$242:$AT$846,MATCH(ROW()-ROW($AX$226),$AR$242:$AR$846,0)),"")</f>
        <v/>
      </c>
      <c r="AY791" s="197" t="str">
        <f>IFERROR(INDEX($AU$242:$AU$846,MATCH(ROW()-ROW($AY$226),$AR$242:$AR$846,0)),"")</f>
        <v/>
      </c>
      <c r="AZ791" s="197" t="str">
        <f>IFERROR(INDEX($AV$242:$AV$846,MATCH(ROW()-ROW($AZ$226),$AR$242:$AR$846,0)),"")</f>
        <v/>
      </c>
      <c r="BA791" s="197"/>
      <c r="BB791" s="197"/>
      <c r="BC791" s="267"/>
      <c r="BF791" s="267"/>
    </row>
    <row r="792" spans="1:58" ht="5.15" customHeight="1">
      <c r="A792" s="21"/>
      <c r="B792" s="21"/>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21"/>
      <c r="AE792" s="21"/>
      <c r="AF792" s="21"/>
      <c r="AR792" s="193" t="str">
        <f>IF(AS792="","",MAX(AR$229:AR791)+1)</f>
        <v/>
      </c>
      <c r="AW792" s="197" t="str">
        <f>IFERROR(INDEX($AS$242:$AS$846,MATCH(ROW()-ROW($AW$226),$AR$242:$AR$846,0)),"")</f>
        <v/>
      </c>
      <c r="AX792" s="197" t="str">
        <f>IFERROR(INDEX($AT$242:$AT$846,MATCH(ROW()-ROW($AX$226),$AR$242:$AR$846,0)),"")</f>
        <v/>
      </c>
      <c r="AY792" s="197" t="str">
        <f>IFERROR(INDEX($AU$242:$AU$846,MATCH(ROW()-ROW($AY$226),$AR$242:$AR$846,0)),"")</f>
        <v/>
      </c>
      <c r="AZ792" s="197" t="str">
        <f>IFERROR(INDEX($AV$242:$AV$846,MATCH(ROW()-ROW($AZ$226),$AR$242:$AR$846,0)),"")</f>
        <v/>
      </c>
      <c r="BA792" s="197"/>
      <c r="BB792" s="197"/>
      <c r="BC792" s="267"/>
      <c r="BF792" s="267"/>
    </row>
    <row r="793" spans="1:58" ht="5.1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R793" s="193" t="str">
        <f>IF(AS793="","",MAX(AR$229:AR792)+1)</f>
        <v/>
      </c>
      <c r="AW793" s="197" t="str">
        <f>IFERROR(INDEX($AS$242:$AS$846,MATCH(ROW()-ROW($AW$226),$AR$242:$AR$846,0)),"")</f>
        <v/>
      </c>
      <c r="AX793" s="197" t="str">
        <f>IFERROR(INDEX($AT$242:$AT$846,MATCH(ROW()-ROW($AX$226),$AR$242:$AR$846,0)),"")</f>
        <v/>
      </c>
      <c r="AY793" s="197" t="str">
        <f>IFERROR(INDEX($AU$242:$AU$846,MATCH(ROW()-ROW($AY$226),$AR$242:$AR$846,0)),"")</f>
        <v/>
      </c>
      <c r="AZ793" s="197" t="str">
        <f>IFERROR(INDEX($AV$242:$AV$846,MATCH(ROW()-ROW($AZ$226),$AR$242:$AR$846,0)),"")</f>
        <v/>
      </c>
      <c r="BA793" s="197"/>
      <c r="BB793" s="197"/>
      <c r="BC793" s="267"/>
      <c r="BF793" s="267"/>
    </row>
    <row r="794" spans="1:58" ht="20.149999999999999" customHeight="1">
      <c r="A794" s="57"/>
      <c r="B794" s="413" t="s">
        <v>421</v>
      </c>
      <c r="C794" s="413"/>
      <c r="D794" s="413"/>
      <c r="E794" s="413"/>
      <c r="F794" s="413"/>
      <c r="G794" s="413"/>
      <c r="H794" s="413"/>
      <c r="I794" s="413"/>
      <c r="J794" s="413"/>
      <c r="K794" s="413"/>
      <c r="L794" s="413"/>
      <c r="M794" s="413"/>
      <c r="N794" s="413"/>
      <c r="O794" s="413"/>
      <c r="P794" s="413"/>
      <c r="Q794" s="503">
        <f>VLOOKUP($AG794,PriceList,3,FALSE)</f>
        <v>16.87</v>
      </c>
      <c r="R794" s="503"/>
      <c r="S794" s="503"/>
      <c r="T794" s="503"/>
      <c r="U794" s="21"/>
      <c r="V794" s="472"/>
      <c r="W794" s="473"/>
      <c r="X794" s="474"/>
      <c r="Y794" s="21"/>
      <c r="Z794" s="503">
        <f>Q794*V794</f>
        <v>0</v>
      </c>
      <c r="AA794" s="503"/>
      <c r="AB794" s="503"/>
      <c r="AC794" s="503"/>
      <c r="AD794" s="21"/>
      <c r="AE794" s="21"/>
      <c r="AF794" s="21"/>
      <c r="AG794" s="61" t="s">
        <v>422</v>
      </c>
      <c r="AI794" s="66" t="b">
        <f>AND(W794&gt;0,AH794="Y")</f>
        <v>0</v>
      </c>
      <c r="AJ794" s="116" t="b">
        <f>OR(ISERROR(Z794),ISERROR(Q794))</f>
        <v>0</v>
      </c>
      <c r="AQ794" s="196" t="str">
        <f>B794</f>
        <v>120 Litre Glass Bin</v>
      </c>
      <c r="AR794" s="193" t="str">
        <f>IF(AS794="","",MAX(AR$229:AR793)+1)</f>
        <v/>
      </c>
      <c r="AS794" s="209" t="str">
        <f>IF(V794&gt;0,AQ794,"")</f>
        <v/>
      </c>
      <c r="AT794" s="210" t="str">
        <f>IF(V794&gt;0,V794,"")</f>
        <v/>
      </c>
      <c r="AU794" s="211" t="str">
        <f>IF(V794&gt;0,Z794,"")</f>
        <v/>
      </c>
      <c r="AV794" s="211" t="str">
        <f>IF(V794&gt;0,Z794,"")</f>
        <v/>
      </c>
      <c r="AW794" s="197" t="str">
        <f>IFERROR(INDEX($AS$242:$AS$846,MATCH(ROW()-ROW($AW$226),$AR$242:$AR$846,0)),"")</f>
        <v/>
      </c>
      <c r="AX794" s="197" t="str">
        <f>IFERROR(INDEX($AT$242:$AT$846,MATCH(ROW()-ROW($AX$226),$AR$242:$AR$846,0)),"")</f>
        <v/>
      </c>
      <c r="AY794" s="197" t="str">
        <f>IFERROR(INDEX($AU$242:$AU$846,MATCH(ROW()-ROW($AY$226),$AR$242:$AR$846,0)),"")</f>
        <v/>
      </c>
      <c r="AZ794" s="197" t="str">
        <f>IFERROR(INDEX($AV$242:$AV$846,MATCH(ROW()-ROW($AZ$226),$AR$242:$AR$846,0)),"")</f>
        <v/>
      </c>
      <c r="BA794" s="197"/>
      <c r="BB794" s="197"/>
      <c r="BC794" s="267"/>
      <c r="BF794" s="267"/>
    </row>
    <row r="795" spans="1:58" ht="5.15" customHeight="1">
      <c r="A795" s="21"/>
      <c r="B795" s="21"/>
      <c r="C795" s="21"/>
      <c r="D795" s="21"/>
      <c r="E795" s="21"/>
      <c r="F795" s="21"/>
      <c r="G795" s="21"/>
      <c r="H795" s="21"/>
      <c r="I795" s="21"/>
      <c r="J795" s="21"/>
      <c r="K795" s="21"/>
      <c r="L795" s="21"/>
      <c r="M795" s="21"/>
      <c r="N795" s="21"/>
      <c r="O795" s="21"/>
      <c r="P795" s="21"/>
      <c r="Q795" s="14"/>
      <c r="R795" s="14"/>
      <c r="S795" s="14"/>
      <c r="T795" s="14"/>
      <c r="U795" s="21"/>
      <c r="V795" s="21"/>
      <c r="W795" s="21"/>
      <c r="X795" s="21"/>
      <c r="Y795" s="21"/>
      <c r="Z795" s="14"/>
      <c r="AA795" s="14"/>
      <c r="AB795" s="14"/>
      <c r="AC795" s="21"/>
      <c r="AD795" s="21"/>
      <c r="AE795" s="21"/>
      <c r="AF795" s="21"/>
      <c r="AR795" s="193" t="str">
        <f>IF(AS795="","",MAX(AR$229:AR794)+1)</f>
        <v/>
      </c>
      <c r="AW795" s="197" t="str">
        <f>IFERROR(INDEX($AS$242:$AS$846,MATCH(ROW()-ROW($AW$226),$AR$242:$AR$846,0)),"")</f>
        <v/>
      </c>
      <c r="AX795" s="197" t="str">
        <f>IFERROR(INDEX($AT$242:$AT$846,MATCH(ROW()-ROW($AX$226),$AR$242:$AR$846,0)),"")</f>
        <v/>
      </c>
      <c r="AY795" s="197" t="str">
        <f>IFERROR(INDEX($AU$242:$AU$846,MATCH(ROW()-ROW($AY$226),$AR$242:$AR$846,0)),"")</f>
        <v/>
      </c>
      <c r="AZ795" s="197" t="str">
        <f>IFERROR(INDEX($AV$242:$AV$846,MATCH(ROW()-ROW($AZ$226),$AR$242:$AR$846,0)),"")</f>
        <v/>
      </c>
      <c r="BA795" s="197"/>
      <c r="BB795" s="197"/>
      <c r="BC795" s="267"/>
      <c r="BF795" s="267"/>
    </row>
    <row r="796" spans="1:58" ht="5.15" customHeight="1">
      <c r="A796" s="21"/>
      <c r="B796" s="21"/>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21"/>
      <c r="AE796" s="21"/>
      <c r="AF796" s="21"/>
      <c r="AR796" s="193" t="str">
        <f>IF(AS796="","",MAX(AR$229:AR795)+1)</f>
        <v/>
      </c>
      <c r="AW796" s="197" t="str">
        <f>IFERROR(INDEX($AS$242:$AS$846,MATCH(ROW()-ROW($AW$226),$AR$242:$AR$846,0)),"")</f>
        <v/>
      </c>
      <c r="AX796" s="197" t="str">
        <f>IFERROR(INDEX($AT$242:$AT$846,MATCH(ROW()-ROW($AX$226),$AR$242:$AR$846,0)),"")</f>
        <v/>
      </c>
      <c r="AY796" s="197" t="str">
        <f>IFERROR(INDEX($AU$242:$AU$846,MATCH(ROW()-ROW($AY$226),$AR$242:$AR$846,0)),"")</f>
        <v/>
      </c>
      <c r="AZ796" s="197" t="str">
        <f>IFERROR(INDEX($AV$242:$AV$846,MATCH(ROW()-ROW($AZ$226),$AR$242:$AR$846,0)),"")</f>
        <v/>
      </c>
      <c r="BA796" s="197"/>
      <c r="BB796" s="197"/>
      <c r="BC796" s="267"/>
      <c r="BF796" s="267"/>
    </row>
    <row r="797" spans="1:58" ht="5.1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R797" s="193" t="str">
        <f>IF(AS797="","",MAX(AR$229:AR796)+1)</f>
        <v/>
      </c>
      <c r="AW797" s="197" t="str">
        <f>IFERROR(INDEX($AS$242:$AS$846,MATCH(ROW()-ROW($AW$226),$AR$242:$AR$846,0)),"")</f>
        <v/>
      </c>
      <c r="AX797" s="197" t="str">
        <f>IFERROR(INDEX($AT$242:$AT$846,MATCH(ROW()-ROW($AX$226),$AR$242:$AR$846,0)),"")</f>
        <v/>
      </c>
      <c r="AY797" s="197" t="str">
        <f>IFERROR(INDEX($AU$242:$AU$846,MATCH(ROW()-ROW($AY$226),$AR$242:$AR$846,0)),"")</f>
        <v/>
      </c>
      <c r="AZ797" s="197" t="str">
        <f>IFERROR(INDEX($AV$242:$AV$846,MATCH(ROW()-ROW($AZ$226),$AR$242:$AR$846,0)),"")</f>
        <v/>
      </c>
      <c r="BA797" s="197"/>
      <c r="BB797" s="197"/>
      <c r="BC797" s="267"/>
      <c r="BF797" s="267"/>
    </row>
    <row r="798" spans="1:58" ht="20.149999999999999" customHeight="1">
      <c r="A798" s="57"/>
      <c r="B798" s="413" t="s">
        <v>423</v>
      </c>
      <c r="C798" s="413"/>
      <c r="D798" s="413"/>
      <c r="E798" s="413"/>
      <c r="F798" s="413"/>
      <c r="G798" s="413"/>
      <c r="H798" s="413"/>
      <c r="I798" s="413"/>
      <c r="J798" s="413"/>
      <c r="K798" s="413"/>
      <c r="L798" s="413"/>
      <c r="M798" s="413"/>
      <c r="N798" s="413"/>
      <c r="O798" s="413"/>
      <c r="P798" s="413"/>
      <c r="Q798" s="503">
        <f>VLOOKUP($AG798,PriceList,3,FALSE)</f>
        <v>75.37</v>
      </c>
      <c r="R798" s="503"/>
      <c r="S798" s="503"/>
      <c r="T798" s="503"/>
      <c r="U798" s="21"/>
      <c r="V798" s="472"/>
      <c r="W798" s="473"/>
      <c r="X798" s="474"/>
      <c r="Y798" s="21"/>
      <c r="Z798" s="503">
        <f>Q798*V798</f>
        <v>0</v>
      </c>
      <c r="AA798" s="503"/>
      <c r="AB798" s="503"/>
      <c r="AC798" s="503"/>
      <c r="AD798" s="21"/>
      <c r="AE798" s="21"/>
      <c r="AF798" s="21"/>
      <c r="AG798" s="61" t="s">
        <v>424</v>
      </c>
      <c r="AI798" s="66" t="b">
        <f>AND(W798&gt;0,AH798="Y")</f>
        <v>0</v>
      </c>
      <c r="AJ798" s="116" t="b">
        <f>OR(ISERROR(Z798),ISERROR(Q798))</f>
        <v>0</v>
      </c>
      <c r="AQ798" s="196" t="str">
        <f>B798</f>
        <v>120 Litre Wheelie Bin</v>
      </c>
      <c r="AR798" s="193" t="str">
        <f>IF(AS798="","",MAX(AR$229:AR797)+1)</f>
        <v/>
      </c>
      <c r="AS798" s="209" t="str">
        <f>IF(V798&gt;0,AQ798,"")</f>
        <v/>
      </c>
      <c r="AT798" s="210" t="str">
        <f>IF(V798&gt;0,V798,"")</f>
        <v/>
      </c>
      <c r="AU798" s="211" t="str">
        <f>IF(V798&gt;0,Z798,"")</f>
        <v/>
      </c>
      <c r="AV798" s="211" t="str">
        <f>IF(V798&gt;0,Z798,"")</f>
        <v/>
      </c>
      <c r="AW798" s="197" t="str">
        <f>IFERROR(INDEX($AS$242:$AS$846,MATCH(ROW()-ROW($AW$226),$AR$242:$AR$846,0)),"")</f>
        <v/>
      </c>
      <c r="AX798" s="197" t="str">
        <f>IFERROR(INDEX($AT$242:$AT$846,MATCH(ROW()-ROW($AX$226),$AR$242:$AR$846,0)),"")</f>
        <v/>
      </c>
      <c r="AY798" s="197" t="str">
        <f>IFERROR(INDEX($AU$242:$AU$846,MATCH(ROW()-ROW($AY$226),$AR$242:$AR$846,0)),"")</f>
        <v/>
      </c>
      <c r="AZ798" s="197" t="str">
        <f>IFERROR(INDEX($AV$242:$AV$846,MATCH(ROW()-ROW($AZ$226),$AR$242:$AR$846,0)),"")</f>
        <v/>
      </c>
      <c r="BA798" s="197"/>
      <c r="BB798" s="197"/>
      <c r="BC798" s="267"/>
      <c r="BF798" s="267"/>
    </row>
    <row r="799" spans="1:58" ht="5.15" customHeight="1">
      <c r="A799" s="21"/>
      <c r="B799" s="21"/>
      <c r="C799" s="21"/>
      <c r="D799" s="21"/>
      <c r="E799" s="21"/>
      <c r="F799" s="21"/>
      <c r="G799" s="21"/>
      <c r="H799" s="21"/>
      <c r="I799" s="21"/>
      <c r="J799" s="21"/>
      <c r="K799" s="21"/>
      <c r="L799" s="21"/>
      <c r="M799" s="21"/>
      <c r="N799" s="21"/>
      <c r="O799" s="21"/>
      <c r="P799" s="21"/>
      <c r="Q799" s="14"/>
      <c r="R799" s="14"/>
      <c r="S799" s="14"/>
      <c r="T799" s="14"/>
      <c r="U799" s="21"/>
      <c r="V799" s="21"/>
      <c r="W799" s="21"/>
      <c r="X799" s="21"/>
      <c r="Y799" s="21"/>
      <c r="Z799" s="14"/>
      <c r="AA799" s="14"/>
      <c r="AB799" s="14"/>
      <c r="AC799" s="21"/>
      <c r="AD799" s="21"/>
      <c r="AE799" s="21"/>
      <c r="AF799" s="21"/>
      <c r="AR799" s="193" t="str">
        <f>IF(AS799="","",MAX(AR$229:AR798)+1)</f>
        <v/>
      </c>
      <c r="AW799" s="197" t="str">
        <f>IFERROR(INDEX($AS$242:$AS$846,MATCH(ROW()-ROW($AW$226),$AR$242:$AR$846,0)),"")</f>
        <v/>
      </c>
      <c r="AX799" s="197" t="str">
        <f>IFERROR(INDEX($AT$242:$AT$846,MATCH(ROW()-ROW($AX$226),$AR$242:$AR$846,0)),"")</f>
        <v/>
      </c>
      <c r="AY799" s="197" t="str">
        <f>IFERROR(INDEX($AU$242:$AU$846,MATCH(ROW()-ROW($AY$226),$AR$242:$AR$846,0)),"")</f>
        <v/>
      </c>
      <c r="AZ799" s="197" t="str">
        <f>IFERROR(INDEX($AV$242:$AV$846,MATCH(ROW()-ROW($AZ$226),$AR$242:$AR$846,0)),"")</f>
        <v/>
      </c>
      <c r="BA799" s="197"/>
      <c r="BB799" s="197"/>
      <c r="BC799" s="267"/>
      <c r="BF799" s="267"/>
    </row>
    <row r="800" spans="1:58" ht="5.15" customHeight="1">
      <c r="A800" s="21"/>
      <c r="B800" s="21"/>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21"/>
      <c r="AE800" s="21"/>
      <c r="AF800" s="21"/>
      <c r="AR800" s="193" t="str">
        <f>IF(AS800="","",MAX(AR$229:AR799)+1)</f>
        <v/>
      </c>
      <c r="AW800" s="197" t="str">
        <f>IFERROR(INDEX($AS$242:$AS$846,MATCH(ROW()-ROW($AW$226),$AR$242:$AR$846,0)),"")</f>
        <v/>
      </c>
      <c r="AX800" s="197" t="str">
        <f>IFERROR(INDEX($AT$242:$AT$846,MATCH(ROW()-ROW($AX$226),$AR$242:$AR$846,0)),"")</f>
        <v/>
      </c>
      <c r="AY800" s="197" t="str">
        <f>IFERROR(INDEX($AU$242:$AU$846,MATCH(ROW()-ROW($AY$226),$AR$242:$AR$846,0)),"")</f>
        <v/>
      </c>
      <c r="AZ800" s="197" t="str">
        <f>IFERROR(INDEX($AV$242:$AV$846,MATCH(ROW()-ROW($AZ$226),$AR$242:$AR$846,0)),"")</f>
        <v/>
      </c>
      <c r="BA800" s="197"/>
      <c r="BB800" s="197"/>
      <c r="BC800" s="267"/>
      <c r="BF800" s="267"/>
    </row>
    <row r="801" spans="1:58" ht="5.1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R801" s="193" t="str">
        <f>IF(AS801="","",MAX(AR$229:AR800)+1)</f>
        <v/>
      </c>
      <c r="AW801" s="197" t="str">
        <f>IFERROR(INDEX($AS$242:$AS$846,MATCH(ROW()-ROW($AW$226),$AR$242:$AR$846,0)),"")</f>
        <v/>
      </c>
      <c r="AX801" s="197" t="str">
        <f>IFERROR(INDEX($AT$242:$AT$846,MATCH(ROW()-ROW($AX$226),$AR$242:$AR$846,0)),"")</f>
        <v/>
      </c>
      <c r="AY801" s="197" t="str">
        <f>IFERROR(INDEX($AU$242:$AU$846,MATCH(ROW()-ROW($AY$226),$AR$242:$AR$846,0)),"")</f>
        <v/>
      </c>
      <c r="AZ801" s="197" t="str">
        <f>IFERROR(INDEX($AV$242:$AV$846,MATCH(ROW()-ROW($AZ$226),$AR$242:$AR$846,0)),"")</f>
        <v/>
      </c>
      <c r="BA801" s="197"/>
      <c r="BB801" s="197"/>
      <c r="BC801" s="267"/>
      <c r="BF801" s="267"/>
    </row>
    <row r="802" spans="1:58" ht="20.149999999999999" customHeight="1">
      <c r="A802" s="57"/>
      <c r="B802" s="413" t="s">
        <v>425</v>
      </c>
      <c r="C802" s="413"/>
      <c r="D802" s="413"/>
      <c r="E802" s="413"/>
      <c r="F802" s="413"/>
      <c r="G802" s="413"/>
      <c r="H802" s="413"/>
      <c r="I802" s="413"/>
      <c r="J802" s="413"/>
      <c r="K802" s="413"/>
      <c r="L802" s="413"/>
      <c r="M802" s="413"/>
      <c r="N802" s="413"/>
      <c r="O802" s="413"/>
      <c r="P802" s="413"/>
      <c r="Q802" s="503">
        <f>VLOOKUP($AG802,PriceList,3,FALSE)</f>
        <v>96.75</v>
      </c>
      <c r="R802" s="503"/>
      <c r="S802" s="503"/>
      <c r="T802" s="503"/>
      <c r="U802" s="21"/>
      <c r="V802" s="472"/>
      <c r="W802" s="473"/>
      <c r="X802" s="474"/>
      <c r="Y802" s="21"/>
      <c r="Z802" s="503">
        <f>Q802*V802</f>
        <v>0</v>
      </c>
      <c r="AA802" s="503"/>
      <c r="AB802" s="503"/>
      <c r="AC802" s="503"/>
      <c r="AD802" s="21"/>
      <c r="AE802" s="21"/>
      <c r="AF802" s="21"/>
      <c r="AG802" s="61" t="s">
        <v>426</v>
      </c>
      <c r="AI802" s="66" t="b">
        <f>AND(W802&gt;0,AH802="Y")</f>
        <v>0</v>
      </c>
      <c r="AJ802" s="116" t="b">
        <f>OR(ISERROR(Z802),ISERROR(Q802))</f>
        <v>0</v>
      </c>
      <c r="AQ802" s="196" t="str">
        <f>B802</f>
        <v>120 Litre Raw Meat Waste Bin</v>
      </c>
      <c r="AR802" s="193" t="str">
        <f>IF(AS802="","",MAX(AR$229:AR801)+1)</f>
        <v/>
      </c>
      <c r="AS802" s="209" t="str">
        <f>IF(V802&gt;0,AQ802,"")</f>
        <v/>
      </c>
      <c r="AT802" s="210" t="str">
        <f>IF(V802&gt;0,V802,"")</f>
        <v/>
      </c>
      <c r="AU802" s="211" t="str">
        <f>IF(V802&gt;0,Z802,"")</f>
        <v/>
      </c>
      <c r="AV802" s="211" t="str">
        <f>IF(V802&gt;0,Z802,"")</f>
        <v/>
      </c>
      <c r="AW802" s="197" t="str">
        <f>IFERROR(INDEX($AS$242:$AS$846,MATCH(ROW()-ROW($AW$226),$AR$242:$AR$846,0)),"")</f>
        <v/>
      </c>
      <c r="AX802" s="197" t="str">
        <f>IFERROR(INDEX($AT$242:$AT$846,MATCH(ROW()-ROW($AX$226),$AR$242:$AR$846,0)),"")</f>
        <v/>
      </c>
      <c r="AY802" s="197" t="str">
        <f>IFERROR(INDEX($AU$242:$AU$846,MATCH(ROW()-ROW($AY$226),$AR$242:$AR$846,0)),"")</f>
        <v/>
      </c>
      <c r="AZ802" s="197" t="str">
        <f>IFERROR(INDEX($AV$242:$AV$846,MATCH(ROW()-ROW($AZ$226),$AR$242:$AR$846,0)),"")</f>
        <v/>
      </c>
      <c r="BA802" s="197"/>
      <c r="BB802" s="197"/>
      <c r="BC802" s="267"/>
      <c r="BF802" s="267"/>
    </row>
    <row r="803" spans="1:58" ht="5.15" customHeight="1">
      <c r="A803" s="21"/>
      <c r="B803" s="21"/>
      <c r="C803" s="21"/>
      <c r="D803" s="21"/>
      <c r="E803" s="21"/>
      <c r="F803" s="21"/>
      <c r="G803" s="21"/>
      <c r="H803" s="21"/>
      <c r="I803" s="21"/>
      <c r="J803" s="21"/>
      <c r="K803" s="21"/>
      <c r="L803" s="21"/>
      <c r="M803" s="21"/>
      <c r="N803" s="21"/>
      <c r="O803" s="21"/>
      <c r="P803" s="21"/>
      <c r="Q803" s="14"/>
      <c r="R803" s="14"/>
      <c r="S803" s="14"/>
      <c r="T803" s="14"/>
      <c r="U803" s="21"/>
      <c r="V803" s="21"/>
      <c r="W803" s="21"/>
      <c r="X803" s="21"/>
      <c r="Y803" s="21"/>
      <c r="Z803" s="14"/>
      <c r="AA803" s="14"/>
      <c r="AB803" s="14"/>
      <c r="AC803" s="21"/>
      <c r="AD803" s="21"/>
      <c r="AE803" s="21"/>
      <c r="AF803" s="21"/>
      <c r="AR803" s="193" t="str">
        <f>IF(AS803="","",MAX(AR$229:AR802)+1)</f>
        <v/>
      </c>
      <c r="AW803" s="197" t="str">
        <f>IFERROR(INDEX($AS$242:$AS$846,MATCH(ROW()-ROW($AW$226),$AR$242:$AR$846,0)),"")</f>
        <v/>
      </c>
      <c r="AX803" s="197" t="str">
        <f>IFERROR(INDEX($AT$242:$AT$846,MATCH(ROW()-ROW($AX$226),$AR$242:$AR$846,0)),"")</f>
        <v/>
      </c>
      <c r="AY803" s="197" t="str">
        <f>IFERROR(INDEX($AU$242:$AU$846,MATCH(ROW()-ROW($AY$226),$AR$242:$AR$846,0)),"")</f>
        <v/>
      </c>
      <c r="AZ803" s="197" t="str">
        <f>IFERROR(INDEX($AV$242:$AV$846,MATCH(ROW()-ROW($AZ$226),$AR$242:$AR$846,0)),"")</f>
        <v/>
      </c>
      <c r="BA803" s="197"/>
      <c r="BB803" s="197"/>
      <c r="BC803" s="267"/>
      <c r="BF803" s="267"/>
    </row>
    <row r="804" spans="1:58" ht="5.15" customHeight="1">
      <c r="A804" s="21"/>
      <c r="B804" s="21"/>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21"/>
      <c r="AE804" s="21"/>
      <c r="AF804" s="21"/>
      <c r="AR804" s="193" t="str">
        <f>IF(AS804="","",MAX(AR$229:AR803)+1)</f>
        <v/>
      </c>
      <c r="AW804" s="197" t="str">
        <f>IFERROR(INDEX($AS$242:$AS$846,MATCH(ROW()-ROW($AW$226),$AR$242:$AR$846,0)),"")</f>
        <v/>
      </c>
      <c r="AX804" s="197" t="str">
        <f>IFERROR(INDEX($AT$242:$AT$846,MATCH(ROW()-ROW($AX$226),$AR$242:$AR$846,0)),"")</f>
        <v/>
      </c>
      <c r="AY804" s="197" t="str">
        <f>IFERROR(INDEX($AU$242:$AU$846,MATCH(ROW()-ROW($AY$226),$AR$242:$AR$846,0)),"")</f>
        <v/>
      </c>
      <c r="AZ804" s="197" t="str">
        <f>IFERROR(INDEX($AV$242:$AV$846,MATCH(ROW()-ROW($AZ$226),$AR$242:$AR$846,0)),"")</f>
        <v/>
      </c>
      <c r="BA804" s="197"/>
      <c r="BB804" s="197"/>
      <c r="BC804" s="267"/>
      <c r="BF804" s="267"/>
    </row>
    <row r="805" spans="1:58" ht="5.1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R805" s="193" t="str">
        <f>IF(AS805="","",MAX(AR$229:AR804)+1)</f>
        <v/>
      </c>
      <c r="AW805" s="197" t="str">
        <f>IFERROR(INDEX($AS$242:$AS$846,MATCH(ROW()-ROW($AW$226),$AR$242:$AR$846,0)),"")</f>
        <v/>
      </c>
      <c r="AX805" s="197" t="str">
        <f>IFERROR(INDEX($AT$242:$AT$846,MATCH(ROW()-ROW($AX$226),$AR$242:$AR$846,0)),"")</f>
        <v/>
      </c>
      <c r="AY805" s="197" t="str">
        <f>IFERROR(INDEX($AU$242:$AU$846,MATCH(ROW()-ROW($AY$226),$AR$242:$AR$846,0)),"")</f>
        <v/>
      </c>
      <c r="AZ805" s="197" t="str">
        <f>IFERROR(INDEX($AV$242:$AV$846,MATCH(ROW()-ROW($AZ$226),$AR$242:$AR$846,0)),"")</f>
        <v/>
      </c>
      <c r="BA805" s="197"/>
      <c r="BB805" s="197"/>
      <c r="BC805" s="267"/>
      <c r="BF805" s="267"/>
    </row>
    <row r="806" spans="1:58" ht="20.149999999999999" customHeight="1">
      <c r="A806" s="57"/>
      <c r="B806" s="413" t="s">
        <v>427</v>
      </c>
      <c r="C806" s="413"/>
      <c r="D806" s="413"/>
      <c r="E806" s="413"/>
      <c r="F806" s="413"/>
      <c r="G806" s="413"/>
      <c r="H806" s="413"/>
      <c r="I806" s="413"/>
      <c r="J806" s="413"/>
      <c r="K806" s="413"/>
      <c r="L806" s="413"/>
      <c r="M806" s="413"/>
      <c r="N806" s="413"/>
      <c r="O806" s="413"/>
      <c r="P806" s="413"/>
      <c r="Q806" s="503">
        <f>VLOOKUP($AG806,PriceList,3,FALSE)</f>
        <v>164.25</v>
      </c>
      <c r="R806" s="503"/>
      <c r="S806" s="503"/>
      <c r="T806" s="503"/>
      <c r="U806" s="21"/>
      <c r="V806" s="472"/>
      <c r="W806" s="473"/>
      <c r="X806" s="474"/>
      <c r="Y806" s="21"/>
      <c r="Z806" s="503">
        <f>Q806*V806</f>
        <v>0</v>
      </c>
      <c r="AA806" s="503"/>
      <c r="AB806" s="503"/>
      <c r="AC806" s="503"/>
      <c r="AD806" s="21"/>
      <c r="AE806" s="21"/>
      <c r="AF806" s="21"/>
      <c r="AG806" s="61" t="s">
        <v>428</v>
      </c>
      <c r="AI806" s="66" t="b">
        <f>AND(W806&gt;0,AH806="Y")</f>
        <v>0</v>
      </c>
      <c r="AJ806" s="116" t="b">
        <f>OR(ISERROR(Z806),ISERROR(Q806))</f>
        <v>0</v>
      </c>
      <c r="AQ806" s="196" t="str">
        <f>B806</f>
        <v>1200 Litre Euro Waste Bin</v>
      </c>
      <c r="AR806" s="193" t="str">
        <f>IF(AS806="","",MAX(AR$229:AR805)+1)</f>
        <v/>
      </c>
      <c r="AS806" s="209" t="str">
        <f>IF(V806&gt;0,AQ806,"")</f>
        <v/>
      </c>
      <c r="AT806" s="210" t="str">
        <f>IF(V806&gt;0,V806,"")</f>
        <v/>
      </c>
      <c r="AU806" s="211" t="str">
        <f>IF(V806&gt;0,Z806,"")</f>
        <v/>
      </c>
      <c r="AV806" s="211" t="str">
        <f>IF(V806&gt;0,Z806,"")</f>
        <v/>
      </c>
      <c r="AW806" s="197" t="str">
        <f>IFERROR(INDEX($AS$242:$AS$846,MATCH(ROW()-ROW($AW$226),$AR$242:$AR$846,0)),"")</f>
        <v/>
      </c>
      <c r="AX806" s="197" t="str">
        <f>IFERROR(INDEX($AT$242:$AT$846,MATCH(ROW()-ROW($AX$226),$AR$242:$AR$846,0)),"")</f>
        <v/>
      </c>
      <c r="AY806" s="197" t="str">
        <f>IFERROR(INDEX($AU$242:$AU$846,MATCH(ROW()-ROW($AY$226),$AR$242:$AR$846,0)),"")</f>
        <v/>
      </c>
      <c r="AZ806" s="197" t="str">
        <f>IFERROR(INDEX($AV$242:$AV$846,MATCH(ROW()-ROW($AZ$226),$AR$242:$AR$846,0)),"")</f>
        <v/>
      </c>
      <c r="BA806" s="197"/>
      <c r="BB806" s="197"/>
      <c r="BC806" s="267"/>
      <c r="BF806" s="267"/>
    </row>
    <row r="807" spans="1:58" ht="5.1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14"/>
      <c r="AC807" s="21"/>
      <c r="AD807" s="21"/>
      <c r="AE807" s="21"/>
      <c r="AF807" s="21"/>
      <c r="AR807" s="193" t="str">
        <f>IF(AS807="","",MAX(AR$229:AR806)+1)</f>
        <v/>
      </c>
      <c r="AW807" s="197" t="str">
        <f>IFERROR(INDEX($AS$242:$AS$846,MATCH(ROW()-ROW($AW$226),$AR$242:$AR$846,0)),"")</f>
        <v/>
      </c>
      <c r="AX807" s="197" t="str">
        <f>IFERROR(INDEX($AT$242:$AT$846,MATCH(ROW()-ROW($AX$226),$AR$242:$AR$846,0)),"")</f>
        <v/>
      </c>
      <c r="AY807" s="197" t="str">
        <f>IFERROR(INDEX($AU$242:$AU$846,MATCH(ROW()-ROW($AY$226),$AR$242:$AR$846,0)),"")</f>
        <v/>
      </c>
      <c r="AZ807" s="197" t="str">
        <f>IFERROR(INDEX($AV$242:$AV$846,MATCH(ROW()-ROW($AZ$226),$AR$242:$AR$846,0)),"")</f>
        <v/>
      </c>
      <c r="BA807" s="197"/>
      <c r="BB807" s="197"/>
      <c r="BC807" s="267"/>
      <c r="BF807" s="267"/>
    </row>
    <row r="808" spans="1:58" ht="5.15" customHeight="1">
      <c r="A808" s="21"/>
      <c r="B808" s="21"/>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21"/>
      <c r="AE808" s="21"/>
      <c r="AF808" s="21"/>
      <c r="AR808" s="193" t="str">
        <f>IF(AS808="","",MAX(AR$229:AR807)+1)</f>
        <v/>
      </c>
      <c r="AW808" s="197" t="str">
        <f>IFERROR(INDEX($AS$242:$AS$846,MATCH(ROW()-ROW($AW$226),$AR$242:$AR$846,0)),"")</f>
        <v/>
      </c>
      <c r="AX808" s="197" t="str">
        <f>IFERROR(INDEX($AT$242:$AT$846,MATCH(ROW()-ROW($AX$226),$AR$242:$AR$846,0)),"")</f>
        <v/>
      </c>
      <c r="AY808" s="197" t="str">
        <f>IFERROR(INDEX($AU$242:$AU$846,MATCH(ROW()-ROW($AY$226),$AR$242:$AR$846,0)),"")</f>
        <v/>
      </c>
      <c r="AZ808" s="197" t="str">
        <f>IFERROR(INDEX($AV$242:$AV$846,MATCH(ROW()-ROW($AZ$226),$AR$242:$AR$846,0)),"")</f>
        <v/>
      </c>
      <c r="BA808" s="197"/>
      <c r="BB808" s="197"/>
      <c r="BC808" s="267"/>
      <c r="BF808" s="267"/>
    </row>
    <row r="809" spans="1:58" ht="5.1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R809" s="193" t="str">
        <f>IF(AS809="","",MAX(AR$229:AR808)+1)</f>
        <v/>
      </c>
      <c r="AW809" s="197" t="str">
        <f>IFERROR(INDEX($AS$242:$AS$846,MATCH(ROW()-ROW($AW$226),$AR$242:$AR$846,0)),"")</f>
        <v/>
      </c>
      <c r="AX809" s="197" t="str">
        <f>IFERROR(INDEX($AT$242:$AT$846,MATCH(ROW()-ROW($AX$226),$AR$242:$AR$846,0)),"")</f>
        <v/>
      </c>
      <c r="AY809" s="197" t="str">
        <f>IFERROR(INDEX($AU$242:$AU$846,MATCH(ROW()-ROW($AY$226),$AR$242:$AR$846,0)),"")</f>
        <v/>
      </c>
      <c r="AZ809" s="197" t="str">
        <f>IFERROR(INDEX($AV$242:$AV$846,MATCH(ROW()-ROW($AZ$226),$AR$242:$AR$846,0)),"")</f>
        <v/>
      </c>
      <c r="BA809" s="197"/>
      <c r="BB809" s="197"/>
      <c r="BC809" s="267"/>
      <c r="BF809" s="267"/>
    </row>
    <row r="810" spans="1:58" ht="20.149999999999999" customHeight="1">
      <c r="A810" s="57"/>
      <c r="B810" s="413" t="s">
        <v>429</v>
      </c>
      <c r="C810" s="413"/>
      <c r="D810" s="413"/>
      <c r="E810" s="413"/>
      <c r="F810" s="413"/>
      <c r="G810" s="413"/>
      <c r="H810" s="413"/>
      <c r="I810" s="413"/>
      <c r="J810" s="413"/>
      <c r="K810" s="413"/>
      <c r="L810" s="413"/>
      <c r="M810" s="413"/>
      <c r="N810" s="413"/>
      <c r="O810" s="413"/>
      <c r="P810" s="413"/>
      <c r="Q810" s="503">
        <f>VLOOKUP($AG810,PriceList,3,FALSE)</f>
        <v>16.87</v>
      </c>
      <c r="R810" s="503"/>
      <c r="S810" s="503"/>
      <c r="T810" s="503"/>
      <c r="U810" s="21"/>
      <c r="V810" s="472"/>
      <c r="W810" s="473"/>
      <c r="X810" s="474"/>
      <c r="Y810" s="21"/>
      <c r="Z810" s="503">
        <f>Q810*V810</f>
        <v>0</v>
      </c>
      <c r="AA810" s="503"/>
      <c r="AB810" s="503"/>
      <c r="AC810" s="503"/>
      <c r="AD810" s="21"/>
      <c r="AE810" s="5"/>
      <c r="AF810" s="21"/>
      <c r="AG810" s="61" t="s">
        <v>430</v>
      </c>
      <c r="AI810" s="66" t="b">
        <f>AND(W810&gt;0,AH810="Y")</f>
        <v>0</v>
      </c>
      <c r="AJ810" s="116" t="b">
        <f>OR(ISERROR(Z810),ISERROR(Q810))</f>
        <v>0</v>
      </c>
      <c r="AQ810" s="196" t="str">
        <f>B810</f>
        <v>120 Litre Lockable Bin</v>
      </c>
      <c r="AR810" s="193" t="str">
        <f>IF(AS810="","",MAX(AR$229:AR809)+1)</f>
        <v/>
      </c>
      <c r="AS810" s="209" t="str">
        <f>IF(V810&gt;0,AQ810,"")</f>
        <v/>
      </c>
      <c r="AT810" s="210" t="str">
        <f>IF(V810&gt;0,V810,"")</f>
        <v/>
      </c>
      <c r="AU810" s="211" t="str">
        <f>IF(V810&gt;0,Z810,"")</f>
        <v/>
      </c>
      <c r="AV810" s="211" t="str">
        <f>IF(V810&gt;0,Z810,"")</f>
        <v/>
      </c>
      <c r="AW810" s="197" t="str">
        <f>IFERROR(INDEX($AS$242:$AS$846,MATCH(ROW()-ROW($AW$226),$AR$242:$AR$846,0)),"")</f>
        <v/>
      </c>
      <c r="AX810" s="197" t="str">
        <f>IFERROR(INDEX($AT$242:$AT$846,MATCH(ROW()-ROW($AX$226),$AR$242:$AR$846,0)),"")</f>
        <v/>
      </c>
      <c r="AY810" s="197" t="str">
        <f>IFERROR(INDEX($AU$242:$AU$846,MATCH(ROW()-ROW($AY$226),$AR$242:$AR$846,0)),"")</f>
        <v/>
      </c>
      <c r="AZ810" s="197" t="str">
        <f>IFERROR(INDEX($AV$242:$AV$846,MATCH(ROW()-ROW($AZ$226),$AR$242:$AR$846,0)),"")</f>
        <v/>
      </c>
      <c r="BA810" s="197"/>
      <c r="BB810" s="197"/>
      <c r="BC810" s="267"/>
      <c r="BF810" s="267"/>
    </row>
    <row r="811" spans="1:58" ht="5.15" customHeight="1">
      <c r="A811" s="21"/>
      <c r="B811" s="21"/>
      <c r="C811" s="21"/>
      <c r="D811" s="21"/>
      <c r="E811" s="21"/>
      <c r="F811" s="21"/>
      <c r="G811" s="21"/>
      <c r="H811" s="21"/>
      <c r="I811" s="21"/>
      <c r="J811" s="21"/>
      <c r="K811" s="21"/>
      <c r="L811" s="21"/>
      <c r="M811" s="21"/>
      <c r="N811" s="21"/>
      <c r="O811" s="21"/>
      <c r="P811" s="21"/>
      <c r="Q811" s="14"/>
      <c r="R811" s="14"/>
      <c r="S811" s="14"/>
      <c r="T811" s="14"/>
      <c r="U811" s="21"/>
      <c r="V811" s="21"/>
      <c r="W811" s="21"/>
      <c r="X811" s="21"/>
      <c r="Y811" s="21"/>
      <c r="Z811" s="14"/>
      <c r="AA811" s="14"/>
      <c r="AB811" s="14"/>
      <c r="AC811" s="21"/>
      <c r="AD811" s="21"/>
      <c r="AE811" s="21"/>
      <c r="AF811" s="21"/>
      <c r="AR811" s="193" t="str">
        <f>IF(AS811="","",MAX(AR$229:AR810)+1)</f>
        <v/>
      </c>
      <c r="AW811" s="197" t="str">
        <f>IFERROR(INDEX($AS$242:$AS$846,MATCH(ROW()-ROW($AW$226),$AR$242:$AR$846,0)),"")</f>
        <v/>
      </c>
      <c r="AX811" s="197" t="str">
        <f>IFERROR(INDEX($AT$242:$AT$846,MATCH(ROW()-ROW($AX$226),$AR$242:$AR$846,0)),"")</f>
        <v/>
      </c>
      <c r="AY811" s="197" t="str">
        <f>IFERROR(INDEX($AU$242:$AU$846,MATCH(ROW()-ROW($AY$226),$AR$242:$AR$846,0)),"")</f>
        <v/>
      </c>
      <c r="AZ811" s="197" t="str">
        <f>IFERROR(INDEX($AV$242:$AV$846,MATCH(ROW()-ROW($AZ$226),$AR$242:$AR$846,0)),"")</f>
        <v/>
      </c>
      <c r="BA811" s="197"/>
      <c r="BB811" s="197"/>
      <c r="BC811" s="267"/>
      <c r="BF811" s="267"/>
    </row>
    <row r="812" spans="1:58" ht="5.15" customHeight="1">
      <c r="A812" s="21"/>
      <c r="B812" s="21"/>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21"/>
      <c r="AE812" s="21"/>
      <c r="AF812" s="21"/>
      <c r="AR812" s="193" t="str">
        <f>IF(AS812="","",MAX(AR$229:AR811)+1)</f>
        <v/>
      </c>
      <c r="AW812" s="197" t="str">
        <f>IFERROR(INDEX($AS$242:$AS$846,MATCH(ROW()-ROW($AW$226),$AR$242:$AR$846,0)),"")</f>
        <v/>
      </c>
      <c r="AX812" s="197" t="str">
        <f>IFERROR(INDEX($AT$242:$AT$846,MATCH(ROW()-ROW($AX$226),$AR$242:$AR$846,0)),"")</f>
        <v/>
      </c>
      <c r="AY812" s="197" t="str">
        <f>IFERROR(INDEX($AU$242:$AU$846,MATCH(ROW()-ROW($AY$226),$AR$242:$AR$846,0)),"")</f>
        <v/>
      </c>
      <c r="AZ812" s="197" t="str">
        <f>IFERROR(INDEX($AV$242:$AV$846,MATCH(ROW()-ROW($AZ$226),$AR$242:$AR$846,0)),"")</f>
        <v/>
      </c>
      <c r="BA812" s="197"/>
      <c r="BB812" s="197"/>
      <c r="BC812" s="267"/>
      <c r="BF812" s="267"/>
    </row>
    <row r="813" spans="1:58" ht="5.1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R813" s="193" t="str">
        <f>IF(AS813="","",MAX(AR$229:AR812)+1)</f>
        <v/>
      </c>
      <c r="AW813" s="197" t="str">
        <f>IFERROR(INDEX($AS$242:$AS$846,MATCH(ROW()-ROW($AW$226),$AR$242:$AR$846,0)),"")</f>
        <v/>
      </c>
      <c r="AX813" s="197" t="str">
        <f>IFERROR(INDEX($AT$242:$AT$846,MATCH(ROW()-ROW($AX$226),$AR$242:$AR$846,0)),"")</f>
        <v/>
      </c>
      <c r="AY813" s="197" t="str">
        <f>IFERROR(INDEX($AU$242:$AU$846,MATCH(ROW()-ROW($AY$226),$AR$242:$AR$846,0)),"")</f>
        <v/>
      </c>
      <c r="AZ813" s="197" t="str">
        <f>IFERROR(INDEX($AV$242:$AV$846,MATCH(ROW()-ROW($AZ$226),$AR$242:$AR$846,0)),"")</f>
        <v/>
      </c>
      <c r="BA813" s="197"/>
      <c r="BB813" s="197"/>
      <c r="BC813" s="267"/>
      <c r="BF813" s="267"/>
    </row>
    <row r="814" spans="1:58" ht="20.149999999999999" customHeight="1">
      <c r="A814" s="57"/>
      <c r="B814" s="413" t="s">
        <v>431</v>
      </c>
      <c r="C814" s="413"/>
      <c r="D814" s="413"/>
      <c r="E814" s="413"/>
      <c r="F814" s="413"/>
      <c r="G814" s="413"/>
      <c r="H814" s="413"/>
      <c r="I814" s="413"/>
      <c r="J814" s="413"/>
      <c r="K814" s="413"/>
      <c r="L814" s="413"/>
      <c r="M814" s="413"/>
      <c r="N814" s="413"/>
      <c r="O814" s="413"/>
      <c r="P814" s="413"/>
      <c r="Q814" s="503">
        <f>VLOOKUP($AG814,PriceList,3,FALSE)</f>
        <v>54</v>
      </c>
      <c r="R814" s="503"/>
      <c r="S814" s="503"/>
      <c r="T814" s="503"/>
      <c r="U814" s="21"/>
      <c r="V814" s="472"/>
      <c r="W814" s="473"/>
      <c r="X814" s="474"/>
      <c r="Y814" s="21"/>
      <c r="Z814" s="503">
        <f>Q814*V814</f>
        <v>0</v>
      </c>
      <c r="AA814" s="503"/>
      <c r="AB814" s="503"/>
      <c r="AC814" s="503"/>
      <c r="AD814" s="21"/>
      <c r="AE814" s="5"/>
      <c r="AF814" s="21"/>
      <c r="AG814" s="61" t="s">
        <v>432</v>
      </c>
      <c r="AI814" s="66" t="b">
        <f>AND(W814&gt;0,AH814="Y")</f>
        <v>0</v>
      </c>
      <c r="AJ814" s="116" t="b">
        <f>OR(ISERROR(Z814),ISERROR(Q814))</f>
        <v>0</v>
      </c>
      <c r="AQ814" s="196" t="str">
        <f>B814</f>
        <v>5 Litre Clinical Waste Bin</v>
      </c>
      <c r="AR814" s="193" t="str">
        <f>IF(AS814="","",MAX(AR$229:AR813)+1)</f>
        <v/>
      </c>
      <c r="AS814" s="209" t="str">
        <f>IF(V814&gt;0,AQ814,"")</f>
        <v/>
      </c>
      <c r="AT814" s="210" t="str">
        <f>IF(V814&gt;0,V814,"")</f>
        <v/>
      </c>
      <c r="AU814" s="211" t="str">
        <f>IF(V814&gt;0,Z814,"")</f>
        <v/>
      </c>
      <c r="AV814" s="211" t="str">
        <f>IF(V814&gt;0,Z814,"")</f>
        <v/>
      </c>
      <c r="AW814" s="197" t="str">
        <f>IFERROR(INDEX($AS$242:$AS$846,MATCH(ROW()-ROW($AW$226),$AR$242:$AR$846,0)),"")</f>
        <v/>
      </c>
      <c r="AX814" s="197" t="str">
        <f>IFERROR(INDEX($AT$242:$AT$846,MATCH(ROW()-ROW($AX$226),$AR$242:$AR$846,0)),"")</f>
        <v/>
      </c>
      <c r="AY814" s="197" t="str">
        <f>IFERROR(INDEX($AU$242:$AU$846,MATCH(ROW()-ROW($AY$226),$AR$242:$AR$846,0)),"")</f>
        <v/>
      </c>
      <c r="AZ814" s="197" t="str">
        <f>IFERROR(INDEX($AV$242:$AV$846,MATCH(ROW()-ROW($AZ$226),$AR$242:$AR$846,0)),"")</f>
        <v/>
      </c>
      <c r="BA814" s="197"/>
      <c r="BB814" s="197"/>
      <c r="BC814" s="267"/>
      <c r="BF814" s="267"/>
    </row>
    <row r="815" spans="1:58" ht="5.1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14"/>
      <c r="AC815" s="21"/>
      <c r="AD815" s="21"/>
      <c r="AE815" s="21"/>
      <c r="AF815" s="21"/>
      <c r="AR815" s="193" t="str">
        <f>IF(AS815="","",MAX(AR$229:AR814)+1)</f>
        <v/>
      </c>
      <c r="AW815" s="197" t="str">
        <f>IFERROR(INDEX($AS$242:$AS$846,MATCH(ROW()-ROW($AW$226),$AR$242:$AR$846,0)),"")</f>
        <v/>
      </c>
      <c r="AX815" s="197" t="str">
        <f>IFERROR(INDEX($AT$242:$AT$846,MATCH(ROW()-ROW($AX$226),$AR$242:$AR$846,0)),"")</f>
        <v/>
      </c>
      <c r="AY815" s="197" t="str">
        <f>IFERROR(INDEX($AU$242:$AU$846,MATCH(ROW()-ROW($AY$226),$AR$242:$AR$846,0)),"")</f>
        <v/>
      </c>
      <c r="AZ815" s="197" t="str">
        <f>IFERROR(INDEX($AV$242:$AV$846,MATCH(ROW()-ROW($AZ$226),$AR$242:$AR$846,0)),"")</f>
        <v/>
      </c>
      <c r="BA815" s="197"/>
      <c r="BB815" s="197"/>
      <c r="BC815" s="267"/>
      <c r="BF815" s="267"/>
    </row>
    <row r="816" spans="1:58" ht="5.15" customHeight="1">
      <c r="A816" s="21"/>
      <c r="B816" s="21"/>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21"/>
      <c r="AE816" s="21"/>
      <c r="AF816" s="21"/>
      <c r="AR816" s="193" t="str">
        <f>IF(AS816="","",MAX(AR$229:AR815)+1)</f>
        <v/>
      </c>
      <c r="AW816" s="197" t="str">
        <f>IFERROR(INDEX($AS$242:$AS$846,MATCH(ROW()-ROW($AW$226),$AR$242:$AR$846,0)),"")</f>
        <v/>
      </c>
      <c r="AX816" s="197" t="str">
        <f>IFERROR(INDEX($AT$242:$AT$846,MATCH(ROW()-ROW($AX$226),$AR$242:$AR$846,0)),"")</f>
        <v/>
      </c>
      <c r="AY816" s="197" t="str">
        <f>IFERROR(INDEX($AU$242:$AU$846,MATCH(ROW()-ROW($AY$226),$AR$242:$AR$846,0)),"")</f>
        <v/>
      </c>
      <c r="AZ816" s="197" t="str">
        <f>IFERROR(INDEX($AV$242:$AV$846,MATCH(ROW()-ROW($AZ$226),$AR$242:$AR$846,0)),"")</f>
        <v/>
      </c>
      <c r="BA816" s="197"/>
      <c r="BB816" s="197"/>
      <c r="BC816" s="267"/>
      <c r="BF816" s="267"/>
    </row>
    <row r="817" spans="1:58" ht="10" customHeight="1">
      <c r="A817" s="57"/>
      <c r="B817" s="9"/>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c r="AA817" s="52"/>
      <c r="AB817" s="52"/>
      <c r="AC817" s="52"/>
      <c r="AD817" s="52"/>
      <c r="AE817" s="52"/>
      <c r="AF817" s="21"/>
      <c r="AR817" s="193" t="str">
        <f>IF(AS817="","",MAX(AR$229:AR816)+1)</f>
        <v/>
      </c>
      <c r="AW817" s="197" t="str">
        <f>IFERROR(INDEX($AS$242:$AS$846,MATCH(ROW()-ROW($AW$226),$AR$242:$AR$846,0)),"")</f>
        <v/>
      </c>
      <c r="AX817" s="197" t="str">
        <f>IFERROR(INDEX($AT$242:$AT$846,MATCH(ROW()-ROW($AX$226),$AR$242:$AR$846,0)),"")</f>
        <v/>
      </c>
      <c r="AY817" s="197" t="str">
        <f>IFERROR(INDEX($AU$242:$AU$846,MATCH(ROW()-ROW($AY$226),$AR$242:$AR$846,0)),"")</f>
        <v/>
      </c>
      <c r="AZ817" s="197" t="str">
        <f>IFERROR(INDEX($AV$242:$AV$846,MATCH(ROW()-ROW($AZ$226),$AR$242:$AR$846,0)),"")</f>
        <v/>
      </c>
      <c r="BA817" s="197"/>
      <c r="BB817" s="197"/>
      <c r="BC817" s="267"/>
      <c r="BF817" s="267"/>
    </row>
    <row r="818" spans="1:58" ht="20.149999999999999" customHeight="1">
      <c r="A818" s="350">
        <f>A742+1</f>
        <v>13</v>
      </c>
      <c r="B818" s="350"/>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c r="AB818" s="71"/>
      <c r="AC818" s="71"/>
      <c r="AD818" s="71"/>
      <c r="AE818" s="7"/>
      <c r="AF818" s="7"/>
      <c r="AR818" s="193" t="str">
        <f>IF(AS818="","",MAX(AR$229:AR817)+1)</f>
        <v/>
      </c>
      <c r="AW818" s="197" t="str">
        <f>IFERROR(INDEX($AS$242:$AS$846,MATCH(ROW()-ROW($AW$226),$AR$242:$AR$846,0)),"")</f>
        <v/>
      </c>
      <c r="AX818" s="197" t="str">
        <f>IFERROR(INDEX($AT$242:$AT$846,MATCH(ROW()-ROW($AX$226),$AR$242:$AR$846,0)),"")</f>
        <v/>
      </c>
      <c r="AY818" s="197" t="str">
        <f>IFERROR(INDEX($AU$242:$AU$846,MATCH(ROW()-ROW($AY$226),$AR$242:$AR$846,0)),"")</f>
        <v/>
      </c>
      <c r="AZ818" s="197" t="str">
        <f>IFERROR(INDEX($AV$242:$AV$846,MATCH(ROW()-ROW($AZ$226),$AR$242:$AR$846,0)),"")</f>
        <v/>
      </c>
      <c r="BA818" s="197"/>
      <c r="BB818" s="197"/>
      <c r="BC818" s="267"/>
      <c r="BF818" s="267"/>
    </row>
    <row r="819" spans="1:58" ht="10" customHeight="1" thickBot="1">
      <c r="A819" s="57"/>
      <c r="B819" s="9"/>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c r="AA819" s="52"/>
      <c r="AB819" s="52"/>
      <c r="AC819" s="52"/>
      <c r="AD819" s="52"/>
      <c r="AE819" s="52"/>
      <c r="AF819" s="21"/>
      <c r="AR819" s="193" t="str">
        <f>IF(AS819="","",MAX(AR$229:AR818)+1)</f>
        <v/>
      </c>
      <c r="AW819" s="197" t="str">
        <f>IFERROR(INDEX($AS$242:$AS$846,MATCH(ROW()-ROW($AW$226),$AR$242:$AR$846,0)),"")</f>
        <v/>
      </c>
      <c r="AX819" s="197" t="str">
        <f>IFERROR(INDEX($AT$242:$AT$846,MATCH(ROW()-ROW($AX$226),$AR$242:$AR$846,0)),"")</f>
        <v/>
      </c>
      <c r="AY819" s="197" t="str">
        <f>IFERROR(INDEX($AU$242:$AU$846,MATCH(ROW()-ROW($AY$226),$AR$242:$AR$846,0)),"")</f>
        <v/>
      </c>
      <c r="AZ819" s="197" t="str">
        <f>IFERROR(INDEX($AV$242:$AV$846,MATCH(ROW()-ROW($AZ$226),$AR$242:$AR$846,0)),"")</f>
        <v/>
      </c>
      <c r="BA819" s="197"/>
      <c r="BB819" s="197"/>
      <c r="BC819" s="267"/>
      <c r="BF819" s="267"/>
    </row>
    <row r="820" spans="1:58" ht="25" customHeight="1" thickBot="1">
      <c r="A820" s="21"/>
      <c r="B820" s="369" t="s">
        <v>127</v>
      </c>
      <c r="C820" s="370"/>
      <c r="D820" s="370"/>
      <c r="E820" s="370"/>
      <c r="F820" s="370"/>
      <c r="G820" s="370"/>
      <c r="H820" s="370"/>
      <c r="I820" s="370"/>
      <c r="J820" s="370"/>
      <c r="K820" s="370"/>
      <c r="L820" s="370"/>
      <c r="M820" s="370"/>
      <c r="N820" s="370"/>
      <c r="O820" s="370"/>
      <c r="P820" s="370"/>
      <c r="Q820" s="370"/>
      <c r="R820" s="370"/>
      <c r="S820" s="370"/>
      <c r="T820" s="370"/>
      <c r="U820" s="370"/>
      <c r="V820" s="370"/>
      <c r="W820" s="370"/>
      <c r="X820" s="370"/>
      <c r="Y820" s="370"/>
      <c r="Z820" s="370"/>
      <c r="AA820" s="370"/>
      <c r="AB820" s="370"/>
      <c r="AC820" s="370"/>
      <c r="AD820" s="370"/>
      <c r="AE820" s="371"/>
      <c r="AF820" s="21"/>
      <c r="AR820" s="193" t="str">
        <f>IF(AS820="","",MAX(AR$229:AR819)+1)</f>
        <v/>
      </c>
      <c r="AW820" s="197" t="str">
        <f>IFERROR(INDEX($AS$242:$AS$846,MATCH(ROW()-ROW($AW$226),$AR$242:$AR$846,0)),"")</f>
        <v/>
      </c>
      <c r="AX820" s="197" t="str">
        <f>IFERROR(INDEX($AT$242:$AT$846,MATCH(ROW()-ROW($AX$226),$AR$242:$AR$846,0)),"")</f>
        <v/>
      </c>
      <c r="AY820" s="197" t="str">
        <f>IFERROR(INDEX($AU$242:$AU$846,MATCH(ROW()-ROW($AY$226),$AR$242:$AR$846,0)),"")</f>
        <v/>
      </c>
      <c r="AZ820" s="197" t="str">
        <f>IFERROR(INDEX($AV$242:$AV$846,MATCH(ROW()-ROW($AZ$226),$AR$242:$AR$846,0)),"")</f>
        <v/>
      </c>
      <c r="BA820" s="197"/>
      <c r="BB820" s="197"/>
      <c r="BC820" s="267"/>
      <c r="BF820" s="267"/>
    </row>
    <row r="821" spans="1:58" ht="7"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R821" s="193" t="str">
        <f>IF(AS821="","",MAX(AR$229:AR820)+1)</f>
        <v/>
      </c>
      <c r="AW821" s="197" t="str">
        <f>IFERROR(INDEX($AS$242:$AS$846,MATCH(ROW()-ROW($AW$226),$AR$242:$AR$846,0)),"")</f>
        <v/>
      </c>
      <c r="AX821" s="197" t="str">
        <f>IFERROR(INDEX($AT$242:$AT$846,MATCH(ROW()-ROW($AX$226),$AR$242:$AR$846,0)),"")</f>
        <v/>
      </c>
      <c r="AY821" s="197" t="str">
        <f>IFERROR(INDEX($AU$242:$AU$846,MATCH(ROW()-ROW($AY$226),$AR$242:$AR$846,0)),"")</f>
        <v/>
      </c>
      <c r="AZ821" s="197" t="str">
        <f>IFERROR(INDEX($AV$242:$AV$846,MATCH(ROW()-ROW($AZ$226),$AR$242:$AR$846,0)),"")</f>
        <v/>
      </c>
      <c r="BA821" s="197"/>
      <c r="BB821" s="197"/>
      <c r="BC821" s="267"/>
      <c r="BF821" s="267"/>
    </row>
    <row r="822" spans="1:58" ht="170.15" customHeight="1">
      <c r="A822" s="57"/>
      <c r="B822" s="30"/>
      <c r="C822" s="466" t="s">
        <v>433</v>
      </c>
      <c r="D822" s="466"/>
      <c r="E822" s="466"/>
      <c r="F822" s="466"/>
      <c r="G822" s="466"/>
      <c r="H822" s="466"/>
      <c r="I822" s="466"/>
      <c r="J822" s="466"/>
      <c r="K822" s="466"/>
      <c r="L822" s="466"/>
      <c r="M822" s="466"/>
      <c r="N822" s="466"/>
      <c r="O822" s="466"/>
      <c r="P822" s="466"/>
      <c r="Q822" s="466"/>
      <c r="R822" s="466"/>
      <c r="S822" s="466"/>
      <c r="T822" s="466"/>
      <c r="U822" s="466"/>
      <c r="V822" s="466"/>
      <c r="W822" s="466"/>
      <c r="X822" s="466"/>
      <c r="Y822" s="466"/>
      <c r="Z822" s="466"/>
      <c r="AA822" s="466"/>
      <c r="AB822" s="466"/>
      <c r="AC822" s="466"/>
      <c r="AD822" s="466"/>
      <c r="AE822" s="30"/>
      <c r="AF822" s="21"/>
      <c r="AR822" s="193" t="str">
        <f>IF(AS822="","",MAX(AR$229:AR821)+1)</f>
        <v/>
      </c>
      <c r="AW822" s="197" t="str">
        <f>IFERROR(INDEX($AS$242:$AS$846,MATCH(ROW()-ROW($AW$226),$AR$242:$AR$846,0)),"")</f>
        <v/>
      </c>
      <c r="AX822" s="197" t="str">
        <f>IFERROR(INDEX($AT$242:$AT$846,MATCH(ROW()-ROW($AX$226),$AR$242:$AR$846,0)),"")</f>
        <v/>
      </c>
      <c r="AY822" s="197" t="str">
        <f>IFERROR(INDEX($AU$242:$AU$846,MATCH(ROW()-ROW($AY$226),$AR$242:$AR$846,0)),"")</f>
        <v/>
      </c>
      <c r="AZ822" s="197" t="str">
        <f>IFERROR(INDEX($AV$242:$AV$846,MATCH(ROW()-ROW($AZ$226),$AR$242:$AR$846,0)),"")</f>
        <v/>
      </c>
      <c r="BA822" s="197"/>
      <c r="BB822" s="197"/>
      <c r="BC822" s="267"/>
      <c r="BF822" s="267"/>
    </row>
    <row r="823" spans="1:58" ht="5.1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R823" s="193" t="str">
        <f>IF(AS823="","",MAX(AR$229:AR822)+1)</f>
        <v/>
      </c>
      <c r="AW823" s="197" t="str">
        <f>IFERROR(INDEX($AS$242:$AS$846,MATCH(ROW()-ROW($AW$226),$AR$242:$AR$846,0)),"")</f>
        <v/>
      </c>
      <c r="AX823" s="197" t="str">
        <f>IFERROR(INDEX($AT$242:$AT$846,MATCH(ROW()-ROW($AX$226),$AR$242:$AR$846,0)),"")</f>
        <v/>
      </c>
      <c r="AY823" s="197" t="str">
        <f>IFERROR(INDEX($AU$242:$AU$846,MATCH(ROW()-ROW($AY$226),$AR$242:$AR$846,0)),"")</f>
        <v/>
      </c>
      <c r="AZ823" s="197" t="str">
        <f>IFERROR(INDEX($AV$242:$AV$846,MATCH(ROW()-ROW($AZ$226),$AR$242:$AR$846,0)),"")</f>
        <v/>
      </c>
      <c r="BA823" s="197"/>
      <c r="BB823" s="197"/>
      <c r="BC823" s="267"/>
      <c r="BF823" s="267"/>
    </row>
    <row r="824" spans="1:58" ht="35.15" customHeight="1">
      <c r="A824" s="21"/>
      <c r="B824" s="21"/>
      <c r="C824" s="2"/>
      <c r="D824" s="495" t="s">
        <v>434</v>
      </c>
      <c r="E824" s="496"/>
      <c r="F824" s="496"/>
      <c r="G824" s="496"/>
      <c r="H824" s="496"/>
      <c r="I824" s="484" t="s">
        <v>435</v>
      </c>
      <c r="J824" s="484"/>
      <c r="K824" s="484"/>
      <c r="L824" s="497" t="s">
        <v>436</v>
      </c>
      <c r="M824" s="497"/>
      <c r="N824" s="497"/>
      <c r="O824" s="484" t="s">
        <v>437</v>
      </c>
      <c r="P824" s="484"/>
      <c r="Q824" s="484"/>
      <c r="R824" s="497" t="s">
        <v>438</v>
      </c>
      <c r="S824" s="497"/>
      <c r="T824" s="497"/>
      <c r="U824" s="484" t="s">
        <v>439</v>
      </c>
      <c r="V824" s="484"/>
      <c r="W824" s="484"/>
      <c r="X824" s="497" t="s">
        <v>440</v>
      </c>
      <c r="Y824" s="497"/>
      <c r="Z824" s="497"/>
      <c r="AA824" s="484" t="s">
        <v>441</v>
      </c>
      <c r="AB824" s="484"/>
      <c r="AC824" s="485"/>
      <c r="AD824" s="3"/>
      <c r="AE824" s="21"/>
      <c r="AF824" s="21"/>
      <c r="AG824" s="64" t="s">
        <v>442</v>
      </c>
      <c r="AH824" s="120" t="s">
        <v>443</v>
      </c>
      <c r="AI824" s="120" t="s">
        <v>443</v>
      </c>
      <c r="AJ824" s="118" t="s">
        <v>444</v>
      </c>
      <c r="AK824" s="113" t="s">
        <v>445</v>
      </c>
      <c r="AL824" s="113" t="s">
        <v>446</v>
      </c>
      <c r="AM824" s="114"/>
      <c r="AR824" s="193" t="str">
        <f>IF(AS824="","",MAX(AR$229:AR823)+1)</f>
        <v/>
      </c>
      <c r="AW824" s="197" t="str">
        <f>IFERROR(INDEX($AS$242:$AS$846,MATCH(ROW()-ROW($AW$226),$AR$242:$AR$846,0)),"")</f>
        <v/>
      </c>
      <c r="AX824" s="197" t="str">
        <f>IFERROR(INDEX($AT$242:$AT$846,MATCH(ROW()-ROW($AX$226),$AR$242:$AR$846,0)),"")</f>
        <v/>
      </c>
      <c r="AY824" s="197" t="str">
        <f>IFERROR(INDEX($AU$242:$AU$846,MATCH(ROW()-ROW($AY$226),$AR$242:$AR$846,0)),"")</f>
        <v/>
      </c>
      <c r="AZ824" s="197" t="str">
        <f>IFERROR(INDEX($AV$242:$AV$846,MATCH(ROW()-ROW($AZ$226),$AR$242:$AR$846,0)),"")</f>
        <v/>
      </c>
      <c r="BA824" s="197"/>
      <c r="BB824" s="197"/>
      <c r="BC824" s="267"/>
      <c r="BF824" s="267"/>
    </row>
    <row r="825" spans="1:58" ht="35.15" customHeight="1">
      <c r="A825" s="21"/>
      <c r="B825" s="21"/>
      <c r="C825" s="1"/>
      <c r="D825" s="486" t="s">
        <v>447</v>
      </c>
      <c r="E825" s="487"/>
      <c r="F825" s="487"/>
      <c r="G825" s="487"/>
      <c r="H825" s="487"/>
      <c r="I825" s="488" t="s">
        <v>448</v>
      </c>
      <c r="J825" s="488"/>
      <c r="K825" s="488"/>
      <c r="L825" s="489">
        <f>VLOOKUP($AG824,PriceList,3,FALSE)</f>
        <v>27</v>
      </c>
      <c r="M825" s="489"/>
      <c r="N825" s="489"/>
      <c r="O825" s="488">
        <f>VLOOKUP($AH824,PriceList,3,FALSE)</f>
        <v>41.62</v>
      </c>
      <c r="P825" s="488"/>
      <c r="Q825" s="488"/>
      <c r="R825" s="489">
        <f>VLOOKUP($AJ824,PriceList,3,FALSE)</f>
        <v>55.12</v>
      </c>
      <c r="S825" s="489"/>
      <c r="T825" s="489"/>
      <c r="U825" s="488">
        <f>VLOOKUP($AK824,PriceList,3,FALSE)</f>
        <v>83.25</v>
      </c>
      <c r="V825" s="488"/>
      <c r="W825" s="488"/>
      <c r="X825" s="489">
        <f>VLOOKUP($AL824,PriceList,3,FALSE)</f>
        <v>139.5</v>
      </c>
      <c r="Y825" s="489"/>
      <c r="Z825" s="489"/>
      <c r="AA825" s="488" t="s">
        <v>448</v>
      </c>
      <c r="AB825" s="488"/>
      <c r="AC825" s="488"/>
      <c r="AD825" s="4"/>
      <c r="AE825" s="21"/>
      <c r="AF825" s="21"/>
      <c r="AG825" s="103"/>
      <c r="AJ825" s="116" t="b">
        <f>OR(ISERROR(O825),ISERROR(L825),ISERROR(R825),ISERROR(U825),ISERROR(X825))</f>
        <v>0</v>
      </c>
      <c r="AR825" s="193" t="str">
        <f>IF(AS825="","",MAX(AR$229:AR824)+1)</f>
        <v/>
      </c>
      <c r="AW825" s="197" t="str">
        <f>IFERROR(INDEX($AS$242:$AS$846,MATCH(ROW()-ROW($AW$226),$AR$242:$AR$846,0)),"")</f>
        <v/>
      </c>
      <c r="AX825" s="197" t="str">
        <f>IFERROR(INDEX($AT$242:$AT$846,MATCH(ROW()-ROW($AX$226),$AR$242:$AR$846,0)),"")</f>
        <v/>
      </c>
      <c r="AY825" s="197" t="str">
        <f>IFERROR(INDEX($AU$242:$AU$846,MATCH(ROW()-ROW($AY$226),$AR$242:$AR$846,0)),"")</f>
        <v/>
      </c>
      <c r="AZ825" s="197" t="str">
        <f>IFERROR(INDEX($AV$242:$AV$846,MATCH(ROW()-ROW($AZ$226),$AR$242:$AR$846,0)),"")</f>
        <v/>
      </c>
      <c r="BA825" s="197"/>
      <c r="BB825" s="197"/>
      <c r="BC825" s="267"/>
      <c r="BF825" s="267"/>
    </row>
    <row r="826" spans="1:58" ht="5.1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R826" s="193" t="str">
        <f>IF(AS826="","",MAX(AR$229:AR825)+1)</f>
        <v/>
      </c>
      <c r="AW826" s="197" t="str">
        <f>IFERROR(INDEX($AS$242:$AS$846,MATCH(ROW()-ROW($AW$226),$AR$242:$AR$846,0)),"")</f>
        <v/>
      </c>
      <c r="AX826" s="197" t="str">
        <f>IFERROR(INDEX($AT$242:$AT$846,MATCH(ROW()-ROW($AX$226),$AR$242:$AR$846,0)),"")</f>
        <v/>
      </c>
      <c r="AY826" s="197" t="str">
        <f>IFERROR(INDEX($AU$242:$AU$846,MATCH(ROW()-ROW($AY$226),$AR$242:$AR$846,0)),"")</f>
        <v/>
      </c>
      <c r="AZ826" s="197" t="str">
        <f>IFERROR(INDEX($AV$242:$AV$846,MATCH(ROW()-ROW($AZ$226),$AR$242:$AR$846,0)),"")</f>
        <v/>
      </c>
      <c r="BA826" s="197"/>
      <c r="BB826" s="197"/>
      <c r="BC826" s="267"/>
      <c r="BF826" s="267"/>
    </row>
    <row r="827" spans="1:58" ht="20.149999999999999" customHeight="1">
      <c r="A827" s="21"/>
      <c r="B827" s="31"/>
      <c r="C827" s="32"/>
      <c r="D827" s="32"/>
      <c r="E827" s="32"/>
      <c r="F827" s="32"/>
      <c r="G827" s="32"/>
      <c r="H827" s="32"/>
      <c r="I827" s="32"/>
      <c r="J827" s="32"/>
      <c r="K827" s="32"/>
      <c r="L827" s="32"/>
      <c r="M827" s="21"/>
      <c r="N827" s="21"/>
      <c r="O827" s="21"/>
      <c r="P827" s="21"/>
      <c r="Q827" s="494" t="s">
        <v>449</v>
      </c>
      <c r="R827" s="494"/>
      <c r="S827" s="494"/>
      <c r="T827" s="494"/>
      <c r="U827" s="494"/>
      <c r="V827" s="324" t="s">
        <v>450</v>
      </c>
      <c r="W827" s="324"/>
      <c r="X827" s="324"/>
      <c r="Y827" s="324"/>
      <c r="Z827" s="324"/>
      <c r="AA827" s="325" t="s">
        <v>152</v>
      </c>
      <c r="AB827" s="325"/>
      <c r="AC827" s="325"/>
      <c r="AD827" s="325"/>
      <c r="AE827" s="325"/>
      <c r="AF827" s="21"/>
      <c r="AR827" s="193" t="str">
        <f>IF(AS827="","",MAX(AR$229:AR826)+1)</f>
        <v/>
      </c>
      <c r="AW827" s="197" t="str">
        <f>IFERROR(INDEX($AS$242:$AS$846,MATCH(ROW()-ROW($AW$226),$AR$242:$AR$846,0)),"")</f>
        <v/>
      </c>
      <c r="AX827" s="197" t="str">
        <f>IFERROR(INDEX($AT$242:$AT$846,MATCH(ROW()-ROW($AX$226),$AR$242:$AR$846,0)),"")</f>
        <v/>
      </c>
      <c r="AY827" s="197" t="str">
        <f>IFERROR(INDEX($AU$242:$AU$846,MATCH(ROW()-ROW($AY$226),$AR$242:$AR$846,0)),"")</f>
        <v/>
      </c>
      <c r="AZ827" s="197" t="str">
        <f>IFERROR(INDEX($AV$242:$AV$846,MATCH(ROW()-ROW($AZ$226),$AR$242:$AR$846,0)),"")</f>
        <v/>
      </c>
      <c r="BA827" s="197"/>
      <c r="BB827" s="197"/>
      <c r="BC827" s="267"/>
      <c r="BF827" s="267"/>
    </row>
    <row r="828" spans="1:58" ht="7" customHeight="1">
      <c r="A828" s="21"/>
      <c r="B828" s="32"/>
      <c r="C828" s="32"/>
      <c r="D828" s="32"/>
      <c r="E828" s="32"/>
      <c r="F828" s="32"/>
      <c r="G828" s="32"/>
      <c r="H828" s="32"/>
      <c r="I828" s="32"/>
      <c r="J828" s="32"/>
      <c r="K828" s="32"/>
      <c r="L828" s="32"/>
      <c r="M828" s="21"/>
      <c r="N828" s="21"/>
      <c r="O828" s="21"/>
      <c r="P828" s="21"/>
      <c r="Q828" s="21"/>
      <c r="R828" s="21"/>
      <c r="S828" s="21"/>
      <c r="T828" s="21"/>
      <c r="U828" s="21"/>
      <c r="V828" s="21"/>
      <c r="W828" s="21"/>
      <c r="X828" s="21"/>
      <c r="Y828" s="21"/>
      <c r="Z828" s="21"/>
      <c r="AA828" s="21"/>
      <c r="AB828" s="21"/>
      <c r="AC828" s="21"/>
      <c r="AD828" s="21"/>
      <c r="AE828" s="21"/>
      <c r="AF828" s="21"/>
      <c r="AR828" s="193" t="str">
        <f>IF(AS828="","",MAX(AR$229:AR827)+1)</f>
        <v/>
      </c>
      <c r="AW828" s="197" t="str">
        <f>IFERROR(INDEX($AS$242:$AS$846,MATCH(ROW()-ROW($AW$226),$AR$242:$AR$846,0)),"")</f>
        <v/>
      </c>
      <c r="AX828" s="197" t="str">
        <f>IFERROR(INDEX($AT$242:$AT$846,MATCH(ROW()-ROW($AX$226),$AR$242:$AR$846,0)),"")</f>
        <v/>
      </c>
      <c r="AY828" s="197" t="str">
        <f>IFERROR(INDEX($AU$242:$AU$846,MATCH(ROW()-ROW($AY$226),$AR$242:$AR$846,0)),"")</f>
        <v/>
      </c>
      <c r="AZ828" s="197" t="str">
        <f>IFERROR(INDEX($AV$242:$AV$846,MATCH(ROW()-ROW($AZ$226),$AR$242:$AR$846,0)),"")</f>
        <v/>
      </c>
      <c r="BA828" s="197"/>
      <c r="BB828" s="197"/>
      <c r="BC828" s="267"/>
      <c r="BF828" s="267"/>
    </row>
    <row r="829" spans="1:58" ht="22" customHeight="1">
      <c r="A829" s="57"/>
      <c r="B829" s="438" t="s">
        <v>451</v>
      </c>
      <c r="C829" s="438"/>
      <c r="D829" s="438"/>
      <c r="E829" s="438"/>
      <c r="F829" s="438"/>
      <c r="G829" s="438"/>
      <c r="H829" s="438"/>
      <c r="I829" s="438"/>
      <c r="J829" s="438"/>
      <c r="K829" s="438"/>
      <c r="L829" s="438"/>
      <c r="M829" s="438"/>
      <c r="N829" s="438"/>
      <c r="O829" s="438"/>
      <c r="P829" s="438"/>
      <c r="Q829" s="498"/>
      <c r="R829" s="499"/>
      <c r="S829" s="499"/>
      <c r="T829" s="499"/>
      <c r="U829" s="500"/>
      <c r="V829" s="501">
        <f>COUNTA(M833:P837,W833:Z837)</f>
        <v>0</v>
      </c>
      <c r="W829" s="438"/>
      <c r="X829" s="438"/>
      <c r="Y829" s="438"/>
      <c r="Z829" s="438"/>
      <c r="AA829" s="502">
        <f>IF(ISERROR(AK829),0,AK829*V829)</f>
        <v>0</v>
      </c>
      <c r="AB829" s="502"/>
      <c r="AC829" s="502"/>
      <c r="AD829" s="502"/>
      <c r="AE829" s="502"/>
      <c r="AF829" s="21"/>
      <c r="AK829" s="115" t="e" cm="1">
        <f t="array" ref="AK829">_xlfn.IFS(Q829=I824,I825,Q829=L824,L825,Q829=O824,O825,Q829=R824,R825,Q829=U824,U825,Q829=X824,X825,Q829=AA824,AA825)</f>
        <v>#N/A</v>
      </c>
      <c r="AR829" s="193" t="str">
        <f>IF(AS829="","",MAX(AR$229:AR828)+1)</f>
        <v/>
      </c>
      <c r="AW829" s="197" t="str">
        <f>IFERROR(INDEX($AS$242:$AS$846,MATCH(ROW()-ROW($AW$226),$AR$242:$AR$846,0)),"")</f>
        <v/>
      </c>
      <c r="AX829" s="197" t="str">
        <f>IFERROR(INDEX($AT$242:$AT$846,MATCH(ROW()-ROW($AX$226),$AR$242:$AR$846,0)),"")</f>
        <v/>
      </c>
      <c r="AY829" s="197" t="str">
        <f>IFERROR(INDEX($AU$242:$AU$846,MATCH(ROW()-ROW($AY$226),$AR$242:$AR$846,0)),"")</f>
        <v/>
      </c>
      <c r="AZ829" s="197" t="str">
        <f>IFERROR(INDEX($AV$242:$AV$846,MATCH(ROW()-ROW($AZ$226),$AR$242:$AR$846,0)),"")</f>
        <v/>
      </c>
      <c r="BA829" s="197"/>
      <c r="BB829" s="197"/>
      <c r="BC829" s="267"/>
      <c r="BF829" s="267"/>
    </row>
    <row r="830" spans="1:58" ht="7"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R830" s="193" t="str">
        <f>IF(AS830="","",MAX(AR$229:AR829)+1)</f>
        <v/>
      </c>
      <c r="AW830" s="197" t="str">
        <f>IFERROR(INDEX($AS$242:$AS$846,MATCH(ROW()-ROW($AW$226),$AR$242:$AR$846,0)),"")</f>
        <v/>
      </c>
      <c r="AX830" s="197" t="str">
        <f>IFERROR(INDEX($AT$242:$AT$846,MATCH(ROW()-ROW($AX$226),$AR$242:$AR$846,0)),"")</f>
        <v/>
      </c>
      <c r="AY830" s="197" t="str">
        <f>IFERROR(INDEX($AU$242:$AU$846,MATCH(ROW()-ROW($AY$226),$AR$242:$AR$846,0)),"")</f>
        <v/>
      </c>
      <c r="AZ830" s="197" t="str">
        <f>IFERROR(INDEX($AV$242:$AV$846,MATCH(ROW()-ROW($AZ$226),$AR$242:$AR$846,0)),"")</f>
        <v/>
      </c>
      <c r="BA830" s="197"/>
      <c r="BB830" s="197"/>
      <c r="BC830" s="267"/>
      <c r="BF830" s="267"/>
    </row>
    <row r="831" spans="1:58" ht="60" customHeight="1">
      <c r="A831" s="57"/>
      <c r="B831" s="30"/>
      <c r="C831" s="466" t="s">
        <v>452</v>
      </c>
      <c r="D831" s="466"/>
      <c r="E831" s="466"/>
      <c r="F831" s="466"/>
      <c r="G831" s="466"/>
      <c r="H831" s="466"/>
      <c r="I831" s="466"/>
      <c r="J831" s="466"/>
      <c r="K831" s="466"/>
      <c r="L831" s="466"/>
      <c r="M831" s="466"/>
      <c r="N831" s="466"/>
      <c r="O831" s="466"/>
      <c r="P831" s="466"/>
      <c r="Q831" s="466"/>
      <c r="R831" s="466"/>
      <c r="S831" s="466"/>
      <c r="T831" s="466"/>
      <c r="U831" s="466"/>
      <c r="V831" s="466"/>
      <c r="W831" s="466"/>
      <c r="X831" s="466"/>
      <c r="Y831" s="466"/>
      <c r="Z831" s="466"/>
      <c r="AA831" s="466"/>
      <c r="AB831" s="466"/>
      <c r="AC831" s="466"/>
      <c r="AD831" s="466"/>
      <c r="AE831" s="30"/>
      <c r="AF831" s="21"/>
      <c r="AP831" s="6" t="str">
        <f>I824</f>
        <v>Under 21</v>
      </c>
      <c r="AQ831" s="196" t="str">
        <f>"ULV "&amp;I824&amp;"M2"</f>
        <v>ULV Under 21M2</v>
      </c>
      <c r="AR831" s="193" t="str">
        <f>IF(AS831="","",MAX(AR$229:AR830)+1)</f>
        <v/>
      </c>
      <c r="AS831" s="209" t="str">
        <f>IF($Q$829=$AP831,AQ831,"")</f>
        <v/>
      </c>
      <c r="AT831" s="210" t="str">
        <f>IF($Q$829=$AP831,(COUNTA($M$833:$P$837)+COUNTA($W$833:$Z$837)),"")</f>
        <v/>
      </c>
      <c r="AU831" s="211" t="str">
        <f>IF($Q$829=$AP831,"POA","")</f>
        <v/>
      </c>
      <c r="AV831" s="211" t="str">
        <f>IF($Q$829=$AP831,"POA","")</f>
        <v/>
      </c>
      <c r="AW831" s="197" t="str">
        <f>IFERROR(INDEX($AS$242:$AS$846,MATCH(ROW()-ROW($AW$226),$AR$242:$AR$846,0)),"")</f>
        <v/>
      </c>
      <c r="AX831" s="197" t="str">
        <f>IFERROR(INDEX($AT$242:$AT$846,MATCH(ROW()-ROW($AX$226),$AR$242:$AR$846,0)),"")</f>
        <v/>
      </c>
      <c r="AY831" s="197" t="str">
        <f>IFERROR(INDEX($AU$242:$AU$846,MATCH(ROW()-ROW($AY$226),$AR$242:$AR$846,0)),"")</f>
        <v/>
      </c>
      <c r="AZ831" s="197" t="str">
        <f>IFERROR(INDEX($AV$242:$AV$846,MATCH(ROW()-ROW($AZ$226),$AR$242:$AR$846,0)),"")</f>
        <v/>
      </c>
      <c r="BA831" s="197"/>
      <c r="BB831" s="197"/>
      <c r="BC831" s="267"/>
      <c r="BF831" s="267"/>
    </row>
    <row r="832" spans="1:58" ht="5.1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P832" s="6" t="str">
        <f>L824</f>
        <v>21 to 40</v>
      </c>
      <c r="AQ832" s="196" t="str">
        <f>"ULV "&amp;L824&amp;"M2"</f>
        <v>ULV 21 to 40M2</v>
      </c>
      <c r="AR832" s="193" t="str">
        <f>IF(AS832="","",MAX(AR$229:AR831)+1)</f>
        <v/>
      </c>
      <c r="AS832" s="209" t="str">
        <f t="shared" ref="AS832:AS837" si="4">IF($Q$829=$AP832,AQ832,"")</f>
        <v/>
      </c>
      <c r="AT832" s="210" t="str">
        <f t="shared" ref="AT832:AT836" si="5">IF($Q$829=$AP832,(COUNTA($M$833:$P$837)+COUNTA($W$833:$Z$837)),"")</f>
        <v/>
      </c>
      <c r="AU832" s="210" t="str">
        <f>IF($Q$829=$AP832,(COUNTA($M$833:$P$837)+COUNTA($W$833:$Z$837))*L825,"")</f>
        <v/>
      </c>
      <c r="AV832" s="210" t="str">
        <f>IF($Q$829=$AP832,(COUNTA($M$833:$P$837)+COUNTA($W$833:$Z$837))*L825,"")</f>
        <v/>
      </c>
      <c r="AW832" s="197" t="str">
        <f>IFERROR(INDEX($AS$242:$AS$846,MATCH(ROW()-ROW($AW$226),$AR$242:$AR$846,0)),"")</f>
        <v/>
      </c>
      <c r="AX832" s="197" t="str">
        <f>IFERROR(INDEX($AT$242:$AT$846,MATCH(ROW()-ROW($AX$226),$AR$242:$AR$846,0)),"")</f>
        <v/>
      </c>
      <c r="AY832" s="197" t="str">
        <f>IFERROR(INDEX($AU$242:$AU$846,MATCH(ROW()-ROW($AY$226),$AR$242:$AR$846,0)),"")</f>
        <v/>
      </c>
      <c r="AZ832" s="197" t="str">
        <f>IFERROR(INDEX($AV$242:$AV$846,MATCH(ROW()-ROW($AZ$226),$AR$242:$AR$846,0)),"")</f>
        <v/>
      </c>
      <c r="BA832" s="197"/>
      <c r="BB832" s="197"/>
      <c r="BC832" s="267"/>
      <c r="BF832" s="267"/>
    </row>
    <row r="833" spans="1:58" ht="35.15" customHeight="1">
      <c r="A833" s="21"/>
      <c r="B833" s="21"/>
      <c r="C833" s="21"/>
      <c r="D833" s="21"/>
      <c r="E833" s="21"/>
      <c r="F833" s="21"/>
      <c r="G833" s="490" t="s">
        <v>453</v>
      </c>
      <c r="H833" s="491"/>
      <c r="I833" s="491"/>
      <c r="J833" s="491"/>
      <c r="K833" s="491"/>
      <c r="L833" s="491"/>
      <c r="M833" s="492"/>
      <c r="N833" s="492"/>
      <c r="O833" s="492"/>
      <c r="P833" s="492"/>
      <c r="Q833" s="493" t="s">
        <v>454</v>
      </c>
      <c r="R833" s="491"/>
      <c r="S833" s="491"/>
      <c r="T833" s="491"/>
      <c r="U833" s="491"/>
      <c r="V833" s="491"/>
      <c r="W833" s="492"/>
      <c r="X833" s="492"/>
      <c r="Y833" s="492"/>
      <c r="Z833" s="492"/>
      <c r="AA833" s="21"/>
      <c r="AB833" s="21"/>
      <c r="AC833" s="21"/>
      <c r="AD833" s="21"/>
      <c r="AE833" s="21"/>
      <c r="AF833" s="21"/>
      <c r="AP833" s="6" t="str">
        <f>O824</f>
        <v>41 to 60</v>
      </c>
      <c r="AQ833" s="196" t="str">
        <f>"ULV "&amp;O824&amp;"M2"</f>
        <v>ULV 41 to 60M2</v>
      </c>
      <c r="AR833" s="193" t="str">
        <f>IF(AS833="","",MAX(AR$229:AR832)+1)</f>
        <v/>
      </c>
      <c r="AS833" s="209" t="str">
        <f t="shared" si="4"/>
        <v/>
      </c>
      <c r="AT833" s="210" t="str">
        <f t="shared" si="5"/>
        <v/>
      </c>
      <c r="AU833" s="210" t="str">
        <f>IF($Q$829=$AP833,(COUNTA($M$833:$P$837)+COUNTA($W$833:$Z$837))*O825,"")</f>
        <v/>
      </c>
      <c r="AV833" s="210" t="str">
        <f>IF($Q$829=$AP833,(COUNTA($M$833:$P$837)+COUNTA($W$833:$Z$837))*O825,"")</f>
        <v/>
      </c>
      <c r="AW833" s="197" t="str">
        <f>IFERROR(INDEX($AS$242:$AS$846,MATCH(ROW()-ROW($AW$226),$AR$242:$AR$846,0)),"")</f>
        <v/>
      </c>
      <c r="AX833" s="197" t="str">
        <f>IFERROR(INDEX($AT$242:$AT$846,MATCH(ROW()-ROW($AX$226),$AR$242:$AR$846,0)),"")</f>
        <v/>
      </c>
      <c r="AY833" s="197" t="str">
        <f>IFERROR(INDEX($AU$242:$AU$846,MATCH(ROW()-ROW($AY$226),$AR$242:$AR$846,0)),"")</f>
        <v/>
      </c>
      <c r="AZ833" s="197" t="str">
        <f>IFERROR(INDEX($AV$242:$AV$846,MATCH(ROW()-ROW($AZ$226),$AR$242:$AR$846,0)),"")</f>
        <v/>
      </c>
      <c r="BA833" s="197"/>
      <c r="BB833" s="197"/>
      <c r="BC833" s="267"/>
      <c r="BF833" s="267"/>
    </row>
    <row r="834" spans="1:58" ht="35.15" customHeight="1">
      <c r="A834" s="21"/>
      <c r="B834" s="21"/>
      <c r="C834" s="21"/>
      <c r="D834" s="21"/>
      <c r="E834" s="21"/>
      <c r="F834" s="21"/>
      <c r="G834" s="471" t="s">
        <v>455</v>
      </c>
      <c r="H834" s="470"/>
      <c r="I834" s="470"/>
      <c r="J834" s="470"/>
      <c r="K834" s="470"/>
      <c r="L834" s="470"/>
      <c r="M834" s="468"/>
      <c r="N834" s="468"/>
      <c r="O834" s="468"/>
      <c r="P834" s="468"/>
      <c r="Q834" s="469" t="s">
        <v>456</v>
      </c>
      <c r="R834" s="470"/>
      <c r="S834" s="470"/>
      <c r="T834" s="470"/>
      <c r="U834" s="470"/>
      <c r="V834" s="470"/>
      <c r="W834" s="468"/>
      <c r="X834" s="468"/>
      <c r="Y834" s="468"/>
      <c r="Z834" s="468"/>
      <c r="AA834" s="21"/>
      <c r="AB834" s="21"/>
      <c r="AC834" s="21"/>
      <c r="AD834" s="21"/>
      <c r="AE834" s="21"/>
      <c r="AF834" s="21"/>
      <c r="AP834" s="6" t="str">
        <f>R824</f>
        <v>61 to 80</v>
      </c>
      <c r="AQ834" s="196" t="str">
        <f>"ULV "&amp;R824&amp;"M2"</f>
        <v>ULV 61 to 80M2</v>
      </c>
      <c r="AR834" s="193" t="str">
        <f>IF(AS834="","",MAX(AR$229:AR833)+1)</f>
        <v/>
      </c>
      <c r="AS834" s="209" t="str">
        <f t="shared" si="4"/>
        <v/>
      </c>
      <c r="AT834" s="210" t="str">
        <f t="shared" si="5"/>
        <v/>
      </c>
      <c r="AU834" s="210" t="str">
        <f>IF($Q$829=$AP834,(COUNTA($M$833:$P$837)+COUNTA($W$833:$Z$837))*R825,"")</f>
        <v/>
      </c>
      <c r="AV834" s="210" t="str">
        <f>IF($Q$829=$AP834,(COUNTA($M$833:$P$837)+COUNTA($W$833:$Z$837))*R825,"")</f>
        <v/>
      </c>
      <c r="AW834" s="197" t="str">
        <f>IFERROR(INDEX($AS$242:$AS$846,MATCH(ROW()-ROW($AW$226),$AR$242:$AR$846,0)),"")</f>
        <v/>
      </c>
      <c r="AX834" s="197" t="str">
        <f>IFERROR(INDEX($AT$242:$AT$846,MATCH(ROW()-ROW($AX$226),$AR$242:$AR$846,0)),"")</f>
        <v/>
      </c>
      <c r="AY834" s="197" t="str">
        <f>IFERROR(INDEX($AU$242:$AU$846,MATCH(ROW()-ROW($AY$226),$AR$242:$AR$846,0)),"")</f>
        <v/>
      </c>
      <c r="AZ834" s="197" t="str">
        <f>IFERROR(INDEX($AV$242:$AV$846,MATCH(ROW()-ROW($AZ$226),$AR$242:$AR$846,0)),"")</f>
        <v/>
      </c>
      <c r="BA834" s="197"/>
      <c r="BB834" s="197"/>
      <c r="BC834" s="267"/>
      <c r="BF834" s="267"/>
    </row>
    <row r="835" spans="1:58" ht="35.15" customHeight="1">
      <c r="A835" s="21"/>
      <c r="B835" s="21"/>
      <c r="C835" s="21"/>
      <c r="D835" s="21"/>
      <c r="E835" s="21"/>
      <c r="F835" s="21"/>
      <c r="G835" s="471" t="s">
        <v>457</v>
      </c>
      <c r="H835" s="470"/>
      <c r="I835" s="470"/>
      <c r="J835" s="470"/>
      <c r="K835" s="470"/>
      <c r="L835" s="470"/>
      <c r="M835" s="468"/>
      <c r="N835" s="468"/>
      <c r="O835" s="468"/>
      <c r="P835" s="468"/>
      <c r="Q835" s="469" t="s">
        <v>458</v>
      </c>
      <c r="R835" s="470"/>
      <c r="S835" s="470"/>
      <c r="T835" s="470"/>
      <c r="U835" s="470"/>
      <c r="V835" s="470"/>
      <c r="W835" s="468"/>
      <c r="X835" s="468"/>
      <c r="Y835" s="468"/>
      <c r="Z835" s="468"/>
      <c r="AA835" s="21"/>
      <c r="AB835" s="21"/>
      <c r="AC835" s="21"/>
      <c r="AD835" s="21"/>
      <c r="AE835" s="21"/>
      <c r="AF835" s="21"/>
      <c r="AP835" s="6" t="str">
        <f>U824</f>
        <v>81 to 120</v>
      </c>
      <c r="AQ835" s="196" t="str">
        <f>"ULV "&amp;U824&amp;"M2"</f>
        <v>ULV 81 to 120M2</v>
      </c>
      <c r="AR835" s="193" t="str">
        <f>IF(AS835="","",MAX(AR$229:AR834)+1)</f>
        <v/>
      </c>
      <c r="AS835" s="209" t="str">
        <f>IF($Q$829=$AP835,AQ835,"")</f>
        <v/>
      </c>
      <c r="AT835" s="210" t="str">
        <f t="shared" si="5"/>
        <v/>
      </c>
      <c r="AU835" s="210" t="str">
        <f>IF($Q$829=$AP835,(COUNTA($M$833:$P$837)+COUNTA($W$833:$Z$837))*U825,"")</f>
        <v/>
      </c>
      <c r="AV835" s="210" t="str">
        <f>IF($Q$829=$AP835,(COUNTA($M$833:$P$837)+COUNTA($W$833:$Z$837))*U825,"")</f>
        <v/>
      </c>
      <c r="AW835" s="197" t="str">
        <f>IFERROR(INDEX($AS$242:$AS$846,MATCH(ROW()-ROW($AW$226),$AR$242:$AR$846,0)),"")</f>
        <v/>
      </c>
      <c r="AX835" s="197" t="str">
        <f>IFERROR(INDEX($AT$242:$AT$846,MATCH(ROW()-ROW($AX$226),$AR$242:$AR$846,0)),"")</f>
        <v/>
      </c>
      <c r="AY835" s="197" t="str">
        <f>IFERROR(INDEX($AU$242:$AU$846,MATCH(ROW()-ROW($AY$226),$AR$242:$AR$846,0)),"")</f>
        <v/>
      </c>
      <c r="AZ835" s="197" t="str">
        <f>IFERROR(INDEX($AV$242:$AV$846,MATCH(ROW()-ROW($AZ$226),$AR$242:$AR$846,0)),"")</f>
        <v/>
      </c>
      <c r="BA835" s="197"/>
      <c r="BB835" s="197"/>
      <c r="BC835" s="267"/>
      <c r="BF835" s="267"/>
    </row>
    <row r="836" spans="1:58" ht="35.15" customHeight="1">
      <c r="A836" s="21"/>
      <c r="B836" s="21"/>
      <c r="C836" s="21"/>
      <c r="D836" s="21"/>
      <c r="E836" s="21"/>
      <c r="F836" s="21"/>
      <c r="G836" s="471" t="s">
        <v>459</v>
      </c>
      <c r="H836" s="470"/>
      <c r="I836" s="470"/>
      <c r="J836" s="470"/>
      <c r="K836" s="470"/>
      <c r="L836" s="470"/>
      <c r="M836" s="468"/>
      <c r="N836" s="468"/>
      <c r="O836" s="468"/>
      <c r="P836" s="468"/>
      <c r="Q836" s="469" t="s">
        <v>460</v>
      </c>
      <c r="R836" s="470"/>
      <c r="S836" s="470"/>
      <c r="T836" s="470"/>
      <c r="U836" s="470"/>
      <c r="V836" s="470"/>
      <c r="W836" s="468"/>
      <c r="X836" s="468"/>
      <c r="Y836" s="468"/>
      <c r="Z836" s="468"/>
      <c r="AA836" s="21"/>
      <c r="AB836" s="21"/>
      <c r="AC836" s="21"/>
      <c r="AD836" s="21"/>
      <c r="AE836" s="21"/>
      <c r="AF836" s="21"/>
      <c r="AP836" s="6" t="str">
        <f>X824</f>
        <v>121 to 200</v>
      </c>
      <c r="AQ836" s="196" t="str">
        <f>"ULV "&amp;X824&amp;"M2"</f>
        <v>ULV 121 to 200M2</v>
      </c>
      <c r="AR836" s="193" t="str">
        <f>IF(AS836="","",MAX(AR$229:AR835)+1)</f>
        <v/>
      </c>
      <c r="AS836" s="209" t="str">
        <f t="shared" si="4"/>
        <v/>
      </c>
      <c r="AT836" s="210" t="str">
        <f t="shared" si="5"/>
        <v/>
      </c>
      <c r="AU836" s="210" t="str">
        <f>IF($Q$829=$AP836,(COUNTA($M$833:$P$837)+COUNTA($W$833:$Z$837))*X825,"")</f>
        <v/>
      </c>
      <c r="AV836" s="210" t="str">
        <f>IF($Q$829=$AP836,(COUNTA($M$833:$P$837)+COUNTA($W$833:$Z$837))*X825,"")</f>
        <v/>
      </c>
      <c r="AW836" s="197" t="str">
        <f>IFERROR(INDEX($AS$242:$AS$846,MATCH(ROW()-ROW($AW$226),$AR$242:$AR$846,0)),"")</f>
        <v/>
      </c>
      <c r="AX836" s="197" t="str">
        <f>IFERROR(INDEX($AT$242:$AT$846,MATCH(ROW()-ROW($AX$226),$AR$242:$AR$846,0)),"")</f>
        <v/>
      </c>
      <c r="AY836" s="197" t="str">
        <f>IFERROR(INDEX($AU$242:$AU$846,MATCH(ROW()-ROW($AY$226),$AR$242:$AR$846,0)),"")</f>
        <v/>
      </c>
      <c r="AZ836" s="197" t="str">
        <f>IFERROR(INDEX($AV$242:$AV$846,MATCH(ROW()-ROW($AZ$226),$AR$242:$AR$846,0)),"")</f>
        <v/>
      </c>
      <c r="BA836" s="197"/>
      <c r="BB836" s="197"/>
      <c r="BC836" s="267"/>
      <c r="BF836" s="267"/>
    </row>
    <row r="837" spans="1:58" ht="35.15" customHeight="1">
      <c r="A837" s="21"/>
      <c r="B837" s="21"/>
      <c r="C837" s="21"/>
      <c r="D837" s="21"/>
      <c r="E837" s="21"/>
      <c r="F837" s="21"/>
      <c r="G837" s="478" t="s">
        <v>461</v>
      </c>
      <c r="H837" s="479"/>
      <c r="I837" s="479"/>
      <c r="J837" s="479"/>
      <c r="K837" s="479"/>
      <c r="L837" s="479"/>
      <c r="M837" s="480"/>
      <c r="N837" s="480"/>
      <c r="O837" s="480"/>
      <c r="P837" s="480"/>
      <c r="Q837" s="481" t="s">
        <v>462</v>
      </c>
      <c r="R837" s="479"/>
      <c r="S837" s="479"/>
      <c r="T837" s="479"/>
      <c r="U837" s="479"/>
      <c r="V837" s="479"/>
      <c r="W837" s="480"/>
      <c r="X837" s="480"/>
      <c r="Y837" s="480"/>
      <c r="Z837" s="480"/>
      <c r="AA837" s="21"/>
      <c r="AB837" s="21"/>
      <c r="AC837" s="21"/>
      <c r="AD837" s="21"/>
      <c r="AE837" s="21"/>
      <c r="AF837" s="21"/>
      <c r="AP837" s="6" t="str">
        <f>AA824</f>
        <v>Over 200</v>
      </c>
      <c r="AQ837" s="196" t="str">
        <f>"ULV "&amp;AA824&amp;"M2"</f>
        <v>ULV Over 200M2</v>
      </c>
      <c r="AR837" s="193" t="str">
        <f>IF(AS837="","",MAX(AR$229:AR836)+1)</f>
        <v/>
      </c>
      <c r="AS837" s="209" t="str">
        <f t="shared" si="4"/>
        <v/>
      </c>
      <c r="AT837" s="210" t="str">
        <f>IF($Q$829=$AP837,(COUNTA($M$833:$P$837)+COUNTA($W$833:$Z$837)),"")</f>
        <v/>
      </c>
      <c r="AU837" s="211" t="str">
        <f>IF($Q$829=$AP837,"POA","")</f>
        <v/>
      </c>
      <c r="AV837" s="211" t="str">
        <f>IF($Q$829=$AP837,"POA","")</f>
        <v/>
      </c>
      <c r="AW837" s="197" t="str">
        <f>IFERROR(INDEX($AS$242:$AS$846,MATCH(ROW()-ROW($AW$226),$AR$242:$AR$846,0)),"")</f>
        <v/>
      </c>
      <c r="AX837" s="197" t="str">
        <f>IFERROR(INDEX($AT$242:$AT$846,MATCH(ROW()-ROW($AX$226),$AR$242:$AR$846,0)),"")</f>
        <v/>
      </c>
      <c r="AY837" s="197" t="str">
        <f>IFERROR(INDEX($AU$242:$AU$846,MATCH(ROW()-ROW($AY$226),$AR$242:$AR$846,0)),"")</f>
        <v/>
      </c>
      <c r="AZ837" s="197" t="str">
        <f>IFERROR(INDEX($AV$242:$AV$846,MATCH(ROW()-ROW($AZ$226),$AR$242:$AR$846,0)),"")</f>
        <v/>
      </c>
      <c r="BA837" s="197"/>
      <c r="BB837" s="197"/>
      <c r="BC837" s="267"/>
      <c r="BF837" s="267"/>
    </row>
    <row r="838" spans="1:58" ht="5.1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R838" s="193" t="str">
        <f>IF(AS838="","",MAX(AR$229:AR837)+1)</f>
        <v/>
      </c>
      <c r="AW838" s="197" t="str">
        <f>IFERROR(INDEX($AS$242:$AS$846,MATCH(ROW()-ROW($AW$226),$AR$242:$AR$846,0)),"")</f>
        <v/>
      </c>
      <c r="AX838" s="197" t="str">
        <f>IFERROR(INDEX($AT$242:$AT$846,MATCH(ROW()-ROW($AX$226),$AR$242:$AR$846,0)),"")</f>
        <v/>
      </c>
      <c r="AY838" s="197" t="str">
        <f>IFERROR(INDEX($AU$242:$AU$846,MATCH(ROW()-ROW($AY$226),$AR$242:$AR$846,0)),"")</f>
        <v/>
      </c>
      <c r="AZ838" s="197" t="str">
        <f>IFERROR(INDEX($AV$242:$AV$846,MATCH(ROW()-ROW($AZ$226),$AR$242:$AR$846,0)),"")</f>
        <v/>
      </c>
      <c r="BA838" s="197"/>
      <c r="BB838" s="197"/>
      <c r="BC838" s="267"/>
      <c r="BF838" s="267"/>
    </row>
    <row r="839" spans="1:58" ht="20.149999999999999" customHeight="1">
      <c r="A839" s="21"/>
      <c r="B839" s="456" t="s">
        <v>463</v>
      </c>
      <c r="C839" s="456"/>
      <c r="D839" s="456"/>
      <c r="E839" s="456"/>
      <c r="F839" s="456"/>
      <c r="G839" s="456"/>
      <c r="H839" s="456"/>
      <c r="I839" s="456"/>
      <c r="J839" s="456"/>
      <c r="K839" s="456"/>
      <c r="L839" s="456"/>
      <c r="M839" s="456"/>
      <c r="N839" s="456"/>
      <c r="O839" s="456"/>
      <c r="P839" s="456"/>
      <c r="Q839" s="456"/>
      <c r="R839" s="456"/>
      <c r="S839" s="456"/>
      <c r="T839" s="456"/>
      <c r="U839" s="456"/>
      <c r="V839" s="456"/>
      <c r="W839" s="456"/>
      <c r="X839" s="456"/>
      <c r="Y839" s="456"/>
      <c r="Z839" s="456"/>
      <c r="AA839" s="456"/>
      <c r="AB839" s="456"/>
      <c r="AC839" s="456"/>
      <c r="AD839" s="456"/>
      <c r="AE839" s="456"/>
      <c r="AF839" s="21"/>
      <c r="AR839" s="193" t="str">
        <f>IF(AS839="","",MAX(AR$229:AR838)+1)</f>
        <v/>
      </c>
      <c r="AW839" s="197" t="str">
        <f>IFERROR(INDEX($AS$242:$AS$846,MATCH(ROW()-ROW($AW$226),$AR$242:$AR$846,0)),"")</f>
        <v/>
      </c>
      <c r="AX839" s="197" t="str">
        <f>IFERROR(INDEX($AT$242:$AT$846,MATCH(ROW()-ROW($AX$226),$AR$242:$AR$846,0)),"")</f>
        <v/>
      </c>
      <c r="AY839" s="197" t="str">
        <f>IFERROR(INDEX($AU$242:$AU$846,MATCH(ROW()-ROW($AY$226),$AR$242:$AR$846,0)),"")</f>
        <v/>
      </c>
      <c r="AZ839" s="197" t="str">
        <f>IFERROR(INDEX($AV$242:$AV$846,MATCH(ROW()-ROW($AZ$226),$AR$242:$AR$846,0)),"")</f>
        <v/>
      </c>
      <c r="BA839" s="197"/>
      <c r="BB839" s="197"/>
      <c r="BC839" s="267"/>
      <c r="BF839" s="267"/>
    </row>
    <row r="840" spans="1:58">
      <c r="A840" s="21"/>
      <c r="B840" s="457"/>
      <c r="C840" s="458"/>
      <c r="D840" s="458"/>
      <c r="E840" s="458"/>
      <c r="F840" s="458"/>
      <c r="G840" s="458"/>
      <c r="H840" s="458"/>
      <c r="I840" s="458"/>
      <c r="J840" s="458"/>
      <c r="K840" s="458"/>
      <c r="L840" s="458"/>
      <c r="M840" s="458"/>
      <c r="N840" s="458"/>
      <c r="O840" s="458"/>
      <c r="P840" s="458"/>
      <c r="Q840" s="458"/>
      <c r="R840" s="458"/>
      <c r="S840" s="458"/>
      <c r="T840" s="458"/>
      <c r="U840" s="458"/>
      <c r="V840" s="458"/>
      <c r="W840" s="458"/>
      <c r="X840" s="458"/>
      <c r="Y840" s="458"/>
      <c r="Z840" s="458"/>
      <c r="AA840" s="458"/>
      <c r="AB840" s="458"/>
      <c r="AC840" s="458"/>
      <c r="AD840" s="458"/>
      <c r="AE840" s="459"/>
      <c r="AF840" s="21"/>
      <c r="AR840" s="193" t="str">
        <f>IF(AS840="","",MAX(AR$229:AR839)+1)</f>
        <v/>
      </c>
      <c r="AW840" s="197" t="str">
        <f>IFERROR(INDEX($AS$242:$AS$846,MATCH(ROW()-ROW($AW$226),$AR$242:$AR$846,0)),"")</f>
        <v/>
      </c>
      <c r="AX840" s="197" t="str">
        <f>IFERROR(INDEX($AT$242:$AT$846,MATCH(ROW()-ROW($AX$226),$AR$242:$AR$846,0)),"")</f>
        <v/>
      </c>
      <c r="AY840" s="197" t="str">
        <f>IFERROR(INDEX($AU$242:$AU$846,MATCH(ROW()-ROW($AY$226),$AR$242:$AR$846,0)),"")</f>
        <v/>
      </c>
      <c r="AZ840" s="197" t="str">
        <f>IFERROR(INDEX($AV$242:$AV$846,MATCH(ROW()-ROW($AZ$226),$AR$242:$AR$846,0)),"")</f>
        <v/>
      </c>
      <c r="BA840" s="197"/>
      <c r="BB840" s="197"/>
      <c r="BC840" s="267"/>
      <c r="BF840" s="267"/>
    </row>
    <row r="841" spans="1:58">
      <c r="A841" s="21"/>
      <c r="B841" s="460"/>
      <c r="C841" s="461"/>
      <c r="D841" s="461"/>
      <c r="E841" s="461"/>
      <c r="F841" s="461"/>
      <c r="G841" s="461"/>
      <c r="H841" s="461"/>
      <c r="I841" s="461"/>
      <c r="J841" s="461"/>
      <c r="K841" s="461"/>
      <c r="L841" s="461"/>
      <c r="M841" s="461"/>
      <c r="N841" s="461"/>
      <c r="O841" s="461"/>
      <c r="P841" s="461"/>
      <c r="Q841" s="461"/>
      <c r="R841" s="461"/>
      <c r="S841" s="461"/>
      <c r="T841" s="461"/>
      <c r="U841" s="461"/>
      <c r="V841" s="461"/>
      <c r="W841" s="461"/>
      <c r="X841" s="461"/>
      <c r="Y841" s="461"/>
      <c r="Z841" s="461"/>
      <c r="AA841" s="461"/>
      <c r="AB841" s="461"/>
      <c r="AC841" s="461"/>
      <c r="AD841" s="461"/>
      <c r="AE841" s="462"/>
      <c r="AF841" s="21"/>
      <c r="AR841" s="193" t="str">
        <f>IF(AS841="","",MAX(AR$229:AR840)+1)</f>
        <v/>
      </c>
      <c r="AW841" s="197" t="str">
        <f>IFERROR(INDEX($AS$242:$AS$846,MATCH(ROW()-ROW($AW$226),$AR$242:$AR$846,0)),"")</f>
        <v/>
      </c>
      <c r="AX841" s="197" t="str">
        <f>IFERROR(INDEX($AT$242:$AT$846,MATCH(ROW()-ROW($AX$226),$AR$242:$AR$846,0)),"")</f>
        <v/>
      </c>
      <c r="AY841" s="197" t="str">
        <f>IFERROR(INDEX($AU$242:$AU$846,MATCH(ROW()-ROW($AY$226),$AR$242:$AR$846,0)),"")</f>
        <v/>
      </c>
      <c r="AZ841" s="197" t="str">
        <f>IFERROR(INDEX($AV$242:$AV$846,MATCH(ROW()-ROW($AZ$226),$AR$242:$AR$846,0)),"")</f>
        <v/>
      </c>
      <c r="BA841" s="197"/>
      <c r="BB841" s="197"/>
      <c r="BC841" s="267"/>
      <c r="BF841" s="267"/>
    </row>
    <row r="842" spans="1:58">
      <c r="A842" s="21"/>
      <c r="B842" s="460"/>
      <c r="C842" s="461"/>
      <c r="D842" s="461"/>
      <c r="E842" s="461"/>
      <c r="F842" s="461"/>
      <c r="G842" s="461"/>
      <c r="H842" s="461"/>
      <c r="I842" s="461"/>
      <c r="J842" s="461"/>
      <c r="K842" s="461"/>
      <c r="L842" s="461"/>
      <c r="M842" s="461"/>
      <c r="N842" s="461"/>
      <c r="O842" s="461"/>
      <c r="P842" s="461"/>
      <c r="Q842" s="461"/>
      <c r="R842" s="461"/>
      <c r="S842" s="461"/>
      <c r="T842" s="461"/>
      <c r="U842" s="461"/>
      <c r="V842" s="461"/>
      <c r="W842" s="461"/>
      <c r="X842" s="461"/>
      <c r="Y842" s="461"/>
      <c r="Z842" s="461"/>
      <c r="AA842" s="461"/>
      <c r="AB842" s="461"/>
      <c r="AC842" s="461"/>
      <c r="AD842" s="461"/>
      <c r="AE842" s="462"/>
      <c r="AF842" s="21"/>
      <c r="AR842" s="193" t="str">
        <f>IF(AS842="","",MAX(AR$229:AR841)+1)</f>
        <v/>
      </c>
      <c r="AW842" s="197" t="str">
        <f>IFERROR(INDEX($AS$242:$AS$846,MATCH(ROW()-ROW($AW$226),$AR$242:$AR$846,0)),"")</f>
        <v/>
      </c>
      <c r="AX842" s="197" t="str">
        <f>IFERROR(INDEX($AT$242:$AT$846,MATCH(ROW()-ROW($AX$226),$AR$242:$AR$846,0)),"")</f>
        <v/>
      </c>
      <c r="AY842" s="197" t="str">
        <f>IFERROR(INDEX($AU$242:$AU$846,MATCH(ROW()-ROW($AY$226),$AR$242:$AR$846,0)),"")</f>
        <v/>
      </c>
      <c r="AZ842" s="197" t="str">
        <f>IFERROR(INDEX($AV$242:$AV$846,MATCH(ROW()-ROW($AZ$226),$AR$242:$AR$846,0)),"")</f>
        <v/>
      </c>
      <c r="BA842" s="197"/>
      <c r="BB842" s="197"/>
      <c r="BC842" s="267"/>
      <c r="BF842" s="267"/>
    </row>
    <row r="843" spans="1:58">
      <c r="A843" s="21"/>
      <c r="B843" s="460"/>
      <c r="C843" s="461"/>
      <c r="D843" s="461"/>
      <c r="E843" s="461"/>
      <c r="F843" s="461"/>
      <c r="G843" s="461"/>
      <c r="H843" s="461"/>
      <c r="I843" s="461"/>
      <c r="J843" s="461"/>
      <c r="K843" s="461"/>
      <c r="L843" s="461"/>
      <c r="M843" s="461"/>
      <c r="N843" s="461"/>
      <c r="O843" s="461"/>
      <c r="P843" s="461"/>
      <c r="Q843" s="461"/>
      <c r="R843" s="461"/>
      <c r="S843" s="461"/>
      <c r="T843" s="461"/>
      <c r="U843" s="461"/>
      <c r="V843" s="461"/>
      <c r="W843" s="461"/>
      <c r="X843" s="461"/>
      <c r="Y843" s="461"/>
      <c r="Z843" s="461"/>
      <c r="AA843" s="461"/>
      <c r="AB843" s="461"/>
      <c r="AC843" s="461"/>
      <c r="AD843" s="461"/>
      <c r="AE843" s="462"/>
      <c r="AF843" s="21"/>
      <c r="AR843" s="193" t="str">
        <f>IF(AS843="","",MAX(AR$229:AR842)+1)</f>
        <v/>
      </c>
      <c r="AW843" s="197" t="str">
        <f>IFERROR(INDEX($AS$242:$AS$846,MATCH(ROW()-ROW($AW$226),$AR$242:$AR$846,0)),"")</f>
        <v/>
      </c>
      <c r="AX843" s="197" t="str">
        <f>IFERROR(INDEX($AT$242:$AT$846,MATCH(ROW()-ROW($AX$226),$AR$242:$AR$846,0)),"")</f>
        <v/>
      </c>
      <c r="AY843" s="197" t="str">
        <f>IFERROR(INDEX($AU$242:$AU$846,MATCH(ROW()-ROW($AY$226),$AR$242:$AR$846,0)),"")</f>
        <v/>
      </c>
      <c r="AZ843" s="197" t="str">
        <f>IFERROR(INDEX($AV$242:$AV$846,MATCH(ROW()-ROW($AZ$226),$AR$242:$AR$846,0)),"")</f>
        <v/>
      </c>
      <c r="BA843" s="197"/>
      <c r="BB843" s="197"/>
      <c r="BC843" s="267"/>
      <c r="BF843" s="267"/>
    </row>
    <row r="844" spans="1:58">
      <c r="A844" s="21"/>
      <c r="B844" s="463"/>
      <c r="C844" s="464"/>
      <c r="D844" s="464"/>
      <c r="E844" s="464"/>
      <c r="F844" s="464"/>
      <c r="G844" s="464"/>
      <c r="H844" s="464"/>
      <c r="I844" s="464"/>
      <c r="J844" s="464"/>
      <c r="K844" s="464"/>
      <c r="L844" s="464"/>
      <c r="M844" s="464"/>
      <c r="N844" s="464"/>
      <c r="O844" s="464"/>
      <c r="P844" s="464"/>
      <c r="Q844" s="464"/>
      <c r="R844" s="464"/>
      <c r="S844" s="464"/>
      <c r="T844" s="464"/>
      <c r="U844" s="464"/>
      <c r="V844" s="464"/>
      <c r="W844" s="464"/>
      <c r="X844" s="464"/>
      <c r="Y844" s="464"/>
      <c r="Z844" s="464"/>
      <c r="AA844" s="464"/>
      <c r="AB844" s="464"/>
      <c r="AC844" s="464"/>
      <c r="AD844" s="464"/>
      <c r="AE844" s="465"/>
      <c r="AF844" s="21"/>
      <c r="AR844" s="193" t="str">
        <f>IF(AS844="","",MAX(AR$229:AR843)+1)</f>
        <v/>
      </c>
      <c r="AW844" s="197" t="str">
        <f>IFERROR(INDEX($AS$242:$AS$846,MATCH(ROW()-ROW($AW$226),$AR$242:$AR$846,0)),"")</f>
        <v/>
      </c>
      <c r="AX844" s="197" t="str">
        <f>IFERROR(INDEX($AT$242:$AT$846,MATCH(ROW()-ROW($AX$226),$AR$242:$AR$846,0)),"")</f>
        <v/>
      </c>
      <c r="AY844" s="197" t="str">
        <f>IFERROR(INDEX($AU$242:$AU$846,MATCH(ROW()-ROW($AY$226),$AR$242:$AR$846,0)),"")</f>
        <v/>
      </c>
      <c r="AZ844" s="197" t="str">
        <f>IFERROR(INDEX($AV$242:$AV$846,MATCH(ROW()-ROW($AZ$226),$AR$242:$AR$846,0)),"")</f>
        <v/>
      </c>
      <c r="BA844" s="197"/>
      <c r="BB844" s="197"/>
      <c r="BC844" s="267"/>
      <c r="BF844" s="267"/>
    </row>
    <row r="845" spans="1:58" ht="7"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R845" s="193" t="str">
        <f>IF(AS845="","",MAX(AR$229:AR844)+1)</f>
        <v/>
      </c>
      <c r="AW845" s="197" t="str">
        <f>IFERROR(INDEX($AS$242:$AS$846,MATCH(ROW()-ROW($AW$226),$AR$242:$AR$846,0)),"")</f>
        <v/>
      </c>
      <c r="AX845" s="197" t="str">
        <f>IFERROR(INDEX($AT$242:$AT$846,MATCH(ROW()-ROW($AX$226),$AR$242:$AR$846,0)),"")</f>
        <v/>
      </c>
      <c r="AY845" s="197" t="str">
        <f>IFERROR(INDEX($AU$242:$AU$846,MATCH(ROW()-ROW($AY$226),$AR$242:$AR$846,0)),"")</f>
        <v/>
      </c>
      <c r="AZ845" s="197" t="str">
        <f>IFERROR(INDEX($AV$242:$AV$846,MATCH(ROW()-ROW($AZ$226),$AR$242:$AR$846,0)),"")</f>
        <v/>
      </c>
      <c r="BA845" s="197"/>
      <c r="BB845" s="197"/>
      <c r="BC845" s="267"/>
      <c r="BF845" s="267"/>
    </row>
    <row r="846" spans="1:58" ht="150" customHeight="1">
      <c r="A846" s="57"/>
      <c r="B846" s="30"/>
      <c r="C846" s="466" t="s">
        <v>464</v>
      </c>
      <c r="D846" s="466"/>
      <c r="E846" s="466"/>
      <c r="F846" s="466"/>
      <c r="G846" s="466"/>
      <c r="H846" s="466"/>
      <c r="I846" s="466"/>
      <c r="J846" s="466"/>
      <c r="K846" s="466"/>
      <c r="L846" s="466"/>
      <c r="M846" s="466"/>
      <c r="N846" s="466"/>
      <c r="O846" s="466"/>
      <c r="P846" s="466"/>
      <c r="Q846" s="466"/>
      <c r="R846" s="466"/>
      <c r="S846" s="466"/>
      <c r="T846" s="466"/>
      <c r="U846" s="466"/>
      <c r="V846" s="466"/>
      <c r="W846" s="466"/>
      <c r="X846" s="466"/>
      <c r="Y846" s="466"/>
      <c r="Z846" s="466"/>
      <c r="AA846" s="466"/>
      <c r="AB846" s="466"/>
      <c r="AC846" s="466"/>
      <c r="AD846" s="466"/>
      <c r="AE846" s="30"/>
      <c r="AF846" s="21"/>
      <c r="AR846" s="193" t="str">
        <f>IF(AS846="","",MAX(AR$229:AR845)+1)</f>
        <v/>
      </c>
      <c r="AW846" s="197" t="str">
        <f>IFERROR(INDEX($AS$242:$AS$846,MATCH(ROW()-ROW($AW$226),$AR$242:$AR$846,0)),"")</f>
        <v/>
      </c>
      <c r="AX846" s="197" t="str">
        <f>IFERROR(INDEX($AT$242:$AT$846,MATCH(ROW()-ROW($AX$226),$AR$242:$AR$846,0)),"")</f>
        <v/>
      </c>
      <c r="AY846" s="197" t="str">
        <f>IFERROR(INDEX($AU$242:$AU$846,MATCH(ROW()-ROW($AY$226),$AR$242:$AR$846,0)),"")</f>
        <v/>
      </c>
      <c r="AZ846" s="197" t="str">
        <f>IFERROR(INDEX($AV$242:$AV$846,MATCH(ROW()-ROW($AZ$226),$AR$242:$AR$846,0)),"")</f>
        <v/>
      </c>
      <c r="BA846" s="197"/>
      <c r="BB846" s="197"/>
      <c r="BC846" s="267"/>
      <c r="BF846" s="267"/>
    </row>
    <row r="847" spans="1:58" ht="10" customHeight="1">
      <c r="A847" s="57"/>
      <c r="B847" s="9"/>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c r="AA847" s="52"/>
      <c r="AB847" s="52"/>
      <c r="AC847" s="52"/>
      <c r="AD847" s="52"/>
      <c r="AE847" s="52"/>
      <c r="AF847" s="21"/>
      <c r="AR847" s="193" t="str">
        <f>IF(AS847="","",MAX(AR$229:AR846)+1)</f>
        <v/>
      </c>
      <c r="AW847" s="197" t="str">
        <f>IFERROR(INDEX($AS$242:$AS$846,MATCH(ROW()-ROW($AW$226),$AR$242:$AR$846,0)),"")</f>
        <v/>
      </c>
      <c r="AX847" s="197" t="str">
        <f>IFERROR(INDEX($AT$242:$AT$846,MATCH(ROW()-ROW($AX$226),$AR$242:$AR$846,0)),"")</f>
        <v/>
      </c>
      <c r="AY847" s="197" t="str">
        <f>IFERROR(INDEX($AU$242:$AU$846,MATCH(ROW()-ROW($AY$226),$AR$242:$AR$846,0)),"")</f>
        <v/>
      </c>
      <c r="AZ847" s="197" t="str">
        <f>IFERROR(INDEX($AV$242:$AV$846,MATCH(ROW()-ROW($AZ$226),$AR$242:$AR$846,0)),"")</f>
        <v/>
      </c>
      <c r="BA847" s="197"/>
      <c r="BB847" s="197"/>
      <c r="BC847" s="267"/>
      <c r="BF847" s="267"/>
    </row>
    <row r="848" spans="1:58" ht="20.149999999999999" customHeight="1">
      <c r="A848" s="350">
        <f>A818+1</f>
        <v>14</v>
      </c>
      <c r="B848" s="350"/>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71"/>
      <c r="AE848" s="7"/>
      <c r="AF848" s="7"/>
      <c r="AW848" s="197" t="str">
        <f>IFERROR(INDEX($AS$242:$AS$846,MATCH(ROW()-ROW($AW$226),$AR$242:$AR$846,0)),"")</f>
        <v/>
      </c>
      <c r="AX848" s="197" t="str">
        <f>IFERROR(INDEX($AT$242:$AT$846,MATCH(ROW()-ROW($AX$226),$AR$242:$AR$846,0)),"")</f>
        <v/>
      </c>
      <c r="AY848" s="197" t="str">
        <f>IFERROR(INDEX($AU$242:$AU$846,MATCH(ROW()-ROW($AY$226),$AR$242:$AR$846,0)),"")</f>
        <v/>
      </c>
      <c r="AZ848" s="197" t="str">
        <f>IFERROR(INDEX($AV$242:$AV$846,MATCH(ROW()-ROW($AZ$226),$AR$242:$AR$846,0)),"")</f>
        <v/>
      </c>
      <c r="BA848" s="197"/>
      <c r="BB848" s="197"/>
      <c r="BC848" s="267"/>
      <c r="BF848" s="267"/>
    </row>
    <row r="849" spans="1:58" ht="10" customHeight="1">
      <c r="A849" s="57"/>
      <c r="B849" s="9"/>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c r="AA849" s="52"/>
      <c r="AB849" s="52"/>
      <c r="AC849" s="52"/>
      <c r="AD849" s="52"/>
      <c r="AE849" s="52"/>
      <c r="AF849" s="21"/>
    </row>
    <row r="850" spans="1:58" ht="10" customHeight="1">
      <c r="A850" s="21"/>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21"/>
    </row>
    <row r="851" spans="1:58" ht="20.149999999999999" customHeight="1">
      <c r="A851" s="21"/>
      <c r="B851" s="8"/>
      <c r="C851" s="418" t="s">
        <v>465</v>
      </c>
      <c r="D851" s="418"/>
      <c r="E851" s="418"/>
      <c r="F851" s="418"/>
      <c r="G851" s="418"/>
      <c r="H851" s="418"/>
      <c r="I851" s="418"/>
      <c r="J851" s="418"/>
      <c r="K851" s="418"/>
      <c r="L851" s="418"/>
      <c r="M851" s="418"/>
      <c r="N851" s="418"/>
      <c r="O851" s="418"/>
      <c r="P851" s="418"/>
      <c r="Q851" s="418"/>
      <c r="R851" s="418"/>
      <c r="S851" s="418"/>
      <c r="T851" s="418"/>
      <c r="U851" s="418"/>
      <c r="V851" s="418"/>
      <c r="W851" s="418"/>
      <c r="X851" s="418"/>
      <c r="Y851" s="418"/>
      <c r="Z851" s="418"/>
      <c r="AA851" s="418"/>
      <c r="AB851" s="418"/>
      <c r="AC851" s="418"/>
      <c r="AD851" s="418"/>
      <c r="AE851" s="8"/>
      <c r="AF851" s="21"/>
      <c r="AJ851" s="116" t="b">
        <f>IF(COUNTIF(AJ861:AJ1414,TRUE)&gt;0,TRUE,FALSE)</f>
        <v>0</v>
      </c>
    </row>
    <row r="852" spans="1:58" ht="10" customHeight="1">
      <c r="A852" s="21"/>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21"/>
    </row>
    <row r="853" spans="1:58" ht="7"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row>
    <row r="854" spans="1:58" ht="45" customHeight="1">
      <c r="A854" s="57"/>
      <c r="B854" s="467" t="s">
        <v>466</v>
      </c>
      <c r="C854" s="467"/>
      <c r="D854" s="467"/>
      <c r="E854" s="467"/>
      <c r="F854" s="467"/>
      <c r="G854" s="467"/>
      <c r="H854" s="467"/>
      <c r="I854" s="467"/>
      <c r="J854" s="467"/>
      <c r="K854" s="467"/>
      <c r="L854" s="467"/>
      <c r="M854" s="467"/>
      <c r="N854" s="467"/>
      <c r="O854" s="467"/>
      <c r="P854" s="467"/>
      <c r="Q854" s="467"/>
      <c r="R854" s="467"/>
      <c r="S854" s="467"/>
      <c r="T854" s="467"/>
      <c r="U854" s="467"/>
      <c r="V854" s="467"/>
      <c r="W854" s="467"/>
      <c r="X854" s="467"/>
      <c r="Y854" s="467"/>
      <c r="Z854" s="467"/>
      <c r="AA854" s="467"/>
      <c r="AB854" s="467"/>
      <c r="AC854" s="467"/>
      <c r="AD854" s="467"/>
      <c r="AE854" s="467"/>
      <c r="AF854" s="21"/>
    </row>
    <row r="855" spans="1:58" ht="85" customHeight="1">
      <c r="A855" s="57"/>
      <c r="B855" s="376" t="s">
        <v>467</v>
      </c>
      <c r="C855" s="376"/>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c r="AD855" s="376"/>
      <c r="AE855" s="376"/>
      <c r="AF855" s="21"/>
    </row>
    <row r="856" spans="1:58" ht="45" customHeight="1">
      <c r="A856" s="57"/>
      <c r="B856" s="467" t="s">
        <v>468</v>
      </c>
      <c r="C856" s="467"/>
      <c r="D856" s="467"/>
      <c r="E856" s="467"/>
      <c r="F856" s="467"/>
      <c r="G856" s="467"/>
      <c r="H856" s="467"/>
      <c r="I856" s="467"/>
      <c r="J856" s="467"/>
      <c r="K856" s="467"/>
      <c r="L856" s="467"/>
      <c r="M856" s="467"/>
      <c r="N856" s="467"/>
      <c r="O856" s="467"/>
      <c r="P856" s="467"/>
      <c r="Q856" s="467"/>
      <c r="R856" s="467"/>
      <c r="S856" s="467"/>
      <c r="T856" s="467"/>
      <c r="U856" s="467"/>
      <c r="V856" s="467"/>
      <c r="W856" s="467"/>
      <c r="X856" s="467"/>
      <c r="Y856" s="467"/>
      <c r="Z856" s="467"/>
      <c r="AA856" s="467"/>
      <c r="AB856" s="467"/>
      <c r="AC856" s="467"/>
      <c r="AD856" s="467"/>
      <c r="AE856" s="467"/>
      <c r="AF856" s="21"/>
      <c r="AW856" s="197" t="str">
        <f>IFERROR(INDEX($AS$242:$AS$846,MATCH(ROW()-ROW($AW$226),$AR$242:$AR$846,0)),"")</f>
        <v/>
      </c>
      <c r="AX856" s="197" t="str">
        <f>IFERROR(INDEX($AT$242:$AT$846,MATCH(ROW()-ROW($AX$226),$AR$242:$AR$846,0)),"")</f>
        <v/>
      </c>
      <c r="AY856" s="197" t="str">
        <f>IFERROR(INDEX($AU$242:$AU$846,MATCH(ROW()-ROW($AY$226),$AR$242:$AR$846,0)),"")</f>
        <v/>
      </c>
      <c r="AZ856" s="197" t="str">
        <f>IFERROR(INDEX($AV$242:$AV$846,MATCH(ROW()-ROW($AZ$226),$AR$242:$AR$846,0)),"")</f>
        <v/>
      </c>
      <c r="BA856" s="197"/>
      <c r="BB856" s="197"/>
      <c r="BC856" s="267"/>
      <c r="BF856" s="267"/>
    </row>
    <row r="857" spans="1:58" ht="75" customHeight="1">
      <c r="A857" s="57"/>
      <c r="B857" s="375" t="s">
        <v>469</v>
      </c>
      <c r="C857" s="375"/>
      <c r="D857" s="375"/>
      <c r="E857" s="375"/>
      <c r="F857" s="375"/>
      <c r="G857" s="375"/>
      <c r="H857" s="375"/>
      <c r="I857" s="375"/>
      <c r="J857" s="375"/>
      <c r="K857" s="375"/>
      <c r="L857" s="375"/>
      <c r="M857" s="375"/>
      <c r="N857" s="375"/>
      <c r="O857" s="375"/>
      <c r="P857" s="375"/>
      <c r="Q857" s="375"/>
      <c r="R857" s="375"/>
      <c r="S857" s="375"/>
      <c r="T857" s="375"/>
      <c r="U857" s="375"/>
      <c r="V857" s="375"/>
      <c r="W857" s="375"/>
      <c r="X857" s="375"/>
      <c r="Y857" s="375"/>
      <c r="Z857" s="375"/>
      <c r="AA857" s="375"/>
      <c r="AB857" s="375"/>
      <c r="AC857" s="375"/>
      <c r="AD857" s="375"/>
      <c r="AE857" s="375"/>
      <c r="AF857" s="21"/>
      <c r="AW857" s="197" t="str">
        <f>IFERROR(INDEX($AS$242:$AS$846,MATCH(ROW()-ROW($AW$226),$AR$242:$AR$846,0)),"")</f>
        <v/>
      </c>
      <c r="AX857" s="197" t="str">
        <f>IFERROR(INDEX($AT$242:$AT$846,MATCH(ROW()-ROW($AX$226),$AR$242:$AR$846,0)),"")</f>
        <v/>
      </c>
      <c r="AY857" s="197" t="str">
        <f>IFERROR(INDEX($AU$242:$AU$846,MATCH(ROW()-ROW($AY$226),$AR$242:$AR$846,0)),"")</f>
        <v/>
      </c>
      <c r="AZ857" s="197" t="str">
        <f>IFERROR(INDEX($AV$242:$AV$846,MATCH(ROW()-ROW($AZ$226),$AR$242:$AR$846,0)),"")</f>
        <v/>
      </c>
      <c r="BA857" s="197"/>
      <c r="BB857" s="197"/>
      <c r="BC857" s="267"/>
      <c r="BF857" s="267"/>
    </row>
    <row r="858" spans="1:58" ht="20.149999999999999" customHeight="1">
      <c r="A858" s="57"/>
      <c r="B858" s="483" t="s">
        <v>470</v>
      </c>
      <c r="C858" s="483"/>
      <c r="D858" s="483"/>
      <c r="E858" s="483"/>
      <c r="F858" s="483"/>
      <c r="G858" s="483"/>
      <c r="H858" s="483"/>
      <c r="I858" s="483"/>
      <c r="J858" s="483"/>
      <c r="K858" s="483"/>
      <c r="L858" s="483"/>
      <c r="M858" s="483"/>
      <c r="N858" s="483"/>
      <c r="O858" s="483"/>
      <c r="P858" s="483"/>
      <c r="Q858" s="483"/>
      <c r="R858" s="483"/>
      <c r="S858" s="483"/>
      <c r="T858" s="483"/>
      <c r="U858" s="483"/>
      <c r="V858" s="483"/>
      <c r="W858" s="483"/>
      <c r="X858" s="483"/>
      <c r="Y858" s="483"/>
      <c r="Z858" s="483"/>
      <c r="AA858" s="483"/>
      <c r="AB858" s="483"/>
      <c r="AC858" s="483"/>
      <c r="AD858" s="483"/>
      <c r="AE858" s="483"/>
      <c r="AF858" s="21"/>
      <c r="AW858" s="197" t="str">
        <f>IFERROR(INDEX($AS$242:$AS$846,MATCH(ROW()-ROW($AW$226),$AR$242:$AR$846,0)),"")</f>
        <v/>
      </c>
      <c r="AX858" s="197" t="str">
        <f>IFERROR(INDEX($AT$242:$AT$846,MATCH(ROW()-ROW($AX$226),$AR$242:$AR$846,0)),"")</f>
        <v/>
      </c>
      <c r="AY858" s="197" t="str">
        <f>IFERROR(INDEX($AU$242:$AU$846,MATCH(ROW()-ROW($AY$226),$AR$242:$AR$846,0)),"")</f>
        <v/>
      </c>
      <c r="AZ858" s="197" t="str">
        <f>IFERROR(INDEX($AV$242:$AV$846,MATCH(ROW()-ROW($AZ$226),$AR$242:$AR$846,0)),"")</f>
        <v/>
      </c>
      <c r="BA858" s="197"/>
      <c r="BB858" s="197"/>
      <c r="BC858" s="267"/>
      <c r="BF858" s="267"/>
    </row>
    <row r="859" spans="1:58" ht="20.149999999999999" customHeight="1">
      <c r="A859" s="57"/>
      <c r="B859" s="376" t="s">
        <v>471</v>
      </c>
      <c r="C859" s="376"/>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c r="AD859" s="376"/>
      <c r="AE859" s="376"/>
      <c r="AF859" s="21"/>
      <c r="AK859" s="6" t="s">
        <v>472</v>
      </c>
      <c r="AW859" s="197" t="str">
        <f>IFERROR(INDEX($AS$242:$AS$846,MATCH(ROW()-ROW($AW$226),$AR$242:$AR$846,0)),"")</f>
        <v/>
      </c>
      <c r="AX859" s="197" t="str">
        <f>IFERROR(INDEX($AT$242:$AT$846,MATCH(ROW()-ROW($AX$226),$AR$242:$AR$846,0)),"")</f>
        <v/>
      </c>
      <c r="AY859" s="197" t="str">
        <f>IFERROR(INDEX($AU$242:$AU$846,MATCH(ROW()-ROW($AY$226),$AR$242:$AR$846,0)),"")</f>
        <v/>
      </c>
      <c r="AZ859" s="197" t="str">
        <f>IFERROR(INDEX($AV$242:$AV$846,MATCH(ROW()-ROW($AZ$226),$AR$242:$AR$846,0)),"")</f>
        <v/>
      </c>
      <c r="BA859" s="197"/>
      <c r="BB859" s="197"/>
      <c r="BC859" s="267"/>
      <c r="BF859" s="267"/>
    </row>
    <row r="860" spans="1:58" ht="20.149999999999999" customHeight="1">
      <c r="A860" s="57"/>
      <c r="B860" s="376" t="s">
        <v>473</v>
      </c>
      <c r="C860" s="376"/>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c r="AD860" s="376"/>
      <c r="AE860" s="376"/>
      <c r="AF860" s="21"/>
      <c r="AK860" s="6" t="s">
        <v>472</v>
      </c>
      <c r="AQ860" s="193"/>
      <c r="AT860" s="199"/>
      <c r="AU860" s="200"/>
      <c r="AV860" s="200"/>
      <c r="AW860" s="197" t="str">
        <f>IFERROR(INDEX($AS$242:$AS$846,MATCH(ROW()-ROW($AW$226),$AR$242:$AR$846,0)),"")</f>
        <v/>
      </c>
      <c r="AX860" s="197" t="str">
        <f>IFERROR(INDEX($AT$242:$AT$846,MATCH(ROW()-ROW($AX$226),$AR$242:$AR$846,0)),"")</f>
        <v/>
      </c>
      <c r="AY860" s="197" t="str">
        <f>IFERROR(INDEX($AU$242:$AU$846,MATCH(ROW()-ROW($AY$226),$AR$242:$AR$846,0)),"")</f>
        <v/>
      </c>
      <c r="AZ860" s="197" t="str">
        <f>IFERROR(INDEX($AV$242:$AV$846,MATCH(ROW()-ROW($AZ$226),$AR$242:$AR$846,0)),"")</f>
        <v/>
      </c>
      <c r="BA860" s="197"/>
      <c r="BB860" s="197"/>
      <c r="BC860" s="267"/>
      <c r="BF860" s="267"/>
    </row>
    <row r="861" spans="1:58" ht="7"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K861" s="6" t="s">
        <v>474</v>
      </c>
      <c r="AQ861" s="201"/>
      <c r="AS861" s="196"/>
      <c r="AT861" s="201"/>
      <c r="AU861" s="202"/>
      <c r="AV861" s="202"/>
      <c r="AW861" s="197" t="str">
        <f>IFERROR(INDEX($AS$242:$AS$846,MATCH(ROW()-ROW($AW$226),$AR$242:$AR$846,0)),"")</f>
        <v/>
      </c>
      <c r="AX861" s="197" t="str">
        <f>IFERROR(INDEX($AT$242:$AT$846,MATCH(ROW()-ROW($AX$226),$AR$242:$AR$846,0)),"")</f>
        <v/>
      </c>
      <c r="AY861" s="197" t="str">
        <f>IFERROR(INDEX($AU$242:$AU$846,MATCH(ROW()-ROW($AY$226),$AR$242:$AR$846,0)),"")</f>
        <v/>
      </c>
      <c r="AZ861" s="197" t="str">
        <f>IFERROR(INDEX($AV$242:$AV$846,MATCH(ROW()-ROW($AZ$226),$AR$242:$AR$846,0)),"")</f>
        <v/>
      </c>
      <c r="BA861" s="197"/>
      <c r="BB861" s="197"/>
      <c r="BC861" s="267"/>
      <c r="BF861" s="267"/>
    </row>
    <row r="862" spans="1:58" ht="20.149999999999999" customHeight="1">
      <c r="A862" s="57"/>
      <c r="B862" s="54" t="s">
        <v>475</v>
      </c>
      <c r="C862" s="34"/>
      <c r="D862" s="34"/>
      <c r="E862" s="34"/>
      <c r="F862" s="34"/>
      <c r="G862" s="34"/>
      <c r="H862" s="34"/>
      <c r="I862" s="34"/>
      <c r="J862" s="34"/>
      <c r="K862" s="34"/>
      <c r="L862" s="34"/>
      <c r="M862" s="34"/>
      <c r="N862" s="34"/>
      <c r="O862" s="34"/>
      <c r="P862" s="34"/>
      <c r="Q862" s="34"/>
      <c r="R862" s="34"/>
      <c r="S862" s="34"/>
      <c r="T862" s="34"/>
      <c r="U862" s="21"/>
      <c r="V862" s="21"/>
      <c r="W862" s="21"/>
      <c r="X862" s="21"/>
      <c r="Y862" s="21"/>
      <c r="Z862" s="21"/>
      <c r="AA862" s="21"/>
      <c r="AB862" s="21"/>
      <c r="AC862" s="21"/>
      <c r="AD862" s="21"/>
      <c r="AE862" s="21"/>
      <c r="AF862" s="21"/>
      <c r="AK862" s="6" t="s">
        <v>476</v>
      </c>
      <c r="AQ862" s="193"/>
      <c r="AS862" s="194"/>
      <c r="AT862" s="194"/>
      <c r="AU862" s="195"/>
      <c r="AV862" s="195"/>
      <c r="AW862" s="197" t="str">
        <f>IFERROR(INDEX($AS$242:$AS$846,MATCH(ROW()-ROW($AW$226),$AR$242:$AR$846,0)),"")</f>
        <v/>
      </c>
      <c r="AX862" s="197" t="str">
        <f>IFERROR(INDEX($AT$242:$AT$846,MATCH(ROW()-ROW($AX$226),$AR$242:$AR$846,0)),"")</f>
        <v/>
      </c>
      <c r="AY862" s="197" t="str">
        <f>IFERROR(INDEX($AU$242:$AU$846,MATCH(ROW()-ROW($AY$226),$AR$242:$AR$846,0)),"")</f>
        <v/>
      </c>
      <c r="AZ862" s="197" t="str">
        <f>IFERROR(INDEX($AV$242:$AV$846,MATCH(ROW()-ROW($AZ$226),$AR$242:$AR$846,0)),"")</f>
        <v/>
      </c>
      <c r="BA862" s="197"/>
      <c r="BB862" s="197"/>
      <c r="BC862" s="267"/>
      <c r="BF862" s="267"/>
    </row>
    <row r="863" spans="1:58" ht="20.149999999999999" customHeight="1">
      <c r="A863" s="57"/>
      <c r="B863" s="35"/>
      <c r="C863" s="35"/>
      <c r="D863" s="35"/>
      <c r="E863" s="44">
        <v>1</v>
      </c>
      <c r="F863" s="482" t="s">
        <v>477</v>
      </c>
      <c r="G863" s="482"/>
      <c r="H863" s="482"/>
      <c r="I863" s="482"/>
      <c r="J863" s="482"/>
      <c r="K863" s="482"/>
      <c r="L863" s="482"/>
      <c r="M863" s="482"/>
      <c r="N863" s="482"/>
      <c r="O863" s="482"/>
      <c r="P863" s="482"/>
      <c r="Q863" s="482"/>
      <c r="R863" s="482"/>
      <c r="S863" s="482"/>
      <c r="T863" s="482"/>
      <c r="U863" s="482"/>
      <c r="V863" s="482"/>
      <c r="W863" s="482"/>
      <c r="X863" s="482"/>
      <c r="Y863" s="482"/>
      <c r="Z863" s="482"/>
      <c r="AA863" s="482"/>
      <c r="AB863" s="482"/>
      <c r="AC863" s="35"/>
      <c r="AD863" s="21"/>
      <c r="AE863" s="21"/>
      <c r="AF863" s="21"/>
      <c r="AK863" s="6" t="s">
        <v>478</v>
      </c>
    </row>
    <row r="864" spans="1:58" ht="40" customHeight="1">
      <c r="A864" s="57"/>
      <c r="B864" s="35"/>
      <c r="C864" s="35"/>
      <c r="D864" s="35"/>
      <c r="E864" s="44">
        <v>2</v>
      </c>
      <c r="F864" s="358" t="s">
        <v>479</v>
      </c>
      <c r="G864" s="358"/>
      <c r="H864" s="358"/>
      <c r="I864" s="358"/>
      <c r="J864" s="358"/>
      <c r="K864" s="358"/>
      <c r="L864" s="358"/>
      <c r="M864" s="358"/>
      <c r="N864" s="358"/>
      <c r="O864" s="358"/>
      <c r="P864" s="358"/>
      <c r="Q864" s="358"/>
      <c r="R864" s="358"/>
      <c r="S864" s="358"/>
      <c r="T864" s="358"/>
      <c r="U864" s="358"/>
      <c r="V864" s="358"/>
      <c r="W864" s="358"/>
      <c r="X864" s="358"/>
      <c r="Y864" s="358"/>
      <c r="Z864" s="358"/>
      <c r="AA864" s="358"/>
      <c r="AB864" s="358"/>
      <c r="AC864" s="21"/>
      <c r="AD864" s="21"/>
      <c r="AE864" s="21"/>
      <c r="AF864" s="21"/>
      <c r="AK864" s="6" t="s">
        <v>480</v>
      </c>
      <c r="AQ864" s="351" t="s">
        <v>141</v>
      </c>
      <c r="AS864" s="352" t="s">
        <v>142</v>
      </c>
      <c r="AT864" s="353"/>
      <c r="AU864" s="353"/>
      <c r="AV864" s="353"/>
      <c r="AW864" s="353"/>
      <c r="AX864" s="353"/>
      <c r="AY864" s="353"/>
      <c r="AZ864" s="353"/>
      <c r="BA864" s="261"/>
      <c r="BB864" s="261"/>
      <c r="BC864" s="264"/>
      <c r="BD864" s="352" t="s">
        <v>481</v>
      </c>
      <c r="BE864" s="352"/>
      <c r="BF864" s="264"/>
    </row>
    <row r="865" spans="1:71" ht="20.149999999999999" customHeight="1">
      <c r="A865" s="57"/>
      <c r="B865" s="35"/>
      <c r="C865" s="35"/>
      <c r="D865" s="35"/>
      <c r="E865" s="44">
        <v>3</v>
      </c>
      <c r="F865" s="358" t="s">
        <v>482</v>
      </c>
      <c r="G865" s="358"/>
      <c r="H865" s="358"/>
      <c r="I865" s="358"/>
      <c r="J865" s="358"/>
      <c r="K865" s="358"/>
      <c r="L865" s="358"/>
      <c r="M865" s="358"/>
      <c r="N865" s="358"/>
      <c r="O865" s="358"/>
      <c r="P865" s="358"/>
      <c r="Q865" s="358"/>
      <c r="R865" s="358"/>
      <c r="S865" s="358"/>
      <c r="T865" s="358"/>
      <c r="U865" s="358"/>
      <c r="V865" s="358"/>
      <c r="W865" s="358"/>
      <c r="X865" s="358"/>
      <c r="Y865" s="358"/>
      <c r="Z865" s="358"/>
      <c r="AA865" s="358"/>
      <c r="AB865" s="358"/>
      <c r="AC865" s="35"/>
      <c r="AD865" s="21"/>
      <c r="AE865" s="21"/>
      <c r="AF865" s="21"/>
      <c r="AK865" s="6" t="s">
        <v>483</v>
      </c>
      <c r="AQ865" s="351"/>
      <c r="AS865" s="352"/>
      <c r="AT865" s="353"/>
      <c r="AU865" s="353"/>
      <c r="AV865" s="353"/>
      <c r="AW865" s="353"/>
      <c r="AX865" s="353"/>
      <c r="AY865" s="353"/>
      <c r="AZ865" s="353"/>
      <c r="BA865" s="261"/>
      <c r="BB865" s="261"/>
      <c r="BC865" s="264"/>
      <c r="BD865" s="352"/>
      <c r="BE865" s="352"/>
      <c r="BF865" s="264"/>
      <c r="BG865" s="327" t="s">
        <v>145</v>
      </c>
      <c r="BH865" s="327"/>
      <c r="BI865" s="327"/>
      <c r="BJ865" s="327"/>
      <c r="BK865" s="327"/>
      <c r="BL865" s="327"/>
      <c r="BM865" s="327"/>
      <c r="BN865" s="327"/>
      <c r="BO865" s="327"/>
      <c r="BP865" s="327"/>
      <c r="BQ865" s="327"/>
      <c r="BR865" s="193"/>
      <c r="BS865" s="193"/>
    </row>
    <row r="866" spans="1:71" ht="20.149999999999999" customHeight="1">
      <c r="A866" s="57"/>
      <c r="B866" s="35"/>
      <c r="C866" s="35"/>
      <c r="D866" s="35"/>
      <c r="E866" s="44">
        <v>4</v>
      </c>
      <c r="F866" s="358" t="s">
        <v>484</v>
      </c>
      <c r="G866" s="358"/>
      <c r="H866" s="358"/>
      <c r="I866" s="358"/>
      <c r="J866" s="358"/>
      <c r="K866" s="358"/>
      <c r="L866" s="358"/>
      <c r="M866" s="358"/>
      <c r="N866" s="358"/>
      <c r="O866" s="358"/>
      <c r="P866" s="358"/>
      <c r="Q866" s="358"/>
      <c r="R866" s="358"/>
      <c r="S866" s="358"/>
      <c r="T866" s="358"/>
      <c r="U866" s="358"/>
      <c r="V866" s="358"/>
      <c r="W866" s="358"/>
      <c r="X866" s="358"/>
      <c r="Y866" s="358"/>
      <c r="Z866" s="358"/>
      <c r="AA866" s="358"/>
      <c r="AB866" s="358"/>
      <c r="AC866" s="21"/>
      <c r="AD866" s="21"/>
      <c r="AE866" s="21"/>
      <c r="AF866" s="21"/>
      <c r="AK866" s="6" t="s">
        <v>485</v>
      </c>
      <c r="AQ866" s="351"/>
      <c r="AS866" s="352"/>
      <c r="AT866" s="353"/>
      <c r="AU866" s="353"/>
      <c r="AV866" s="353"/>
      <c r="AW866" s="353"/>
      <c r="AX866" s="353"/>
      <c r="AY866" s="353"/>
      <c r="AZ866" s="353"/>
      <c r="BA866" s="261"/>
      <c r="BB866" s="261"/>
      <c r="BC866" s="264"/>
      <c r="BD866" s="352"/>
      <c r="BE866" s="352"/>
      <c r="BF866" s="264"/>
      <c r="BG866" s="203"/>
      <c r="BH866" s="203"/>
      <c r="BI866" s="203"/>
      <c r="BJ866" s="203"/>
      <c r="BK866" s="203"/>
      <c r="BL866" s="203"/>
      <c r="BM866" s="203"/>
      <c r="BN866" s="203"/>
      <c r="BO866" s="203"/>
      <c r="BP866" s="203"/>
      <c r="BQ866" s="100"/>
      <c r="BR866" s="203"/>
      <c r="BS866" s="100"/>
    </row>
    <row r="867" spans="1:71" ht="20.149999999999999" customHeight="1">
      <c r="A867" s="57"/>
      <c r="B867" s="35"/>
      <c r="C867" s="35"/>
      <c r="D867" s="35"/>
      <c r="E867" s="44">
        <v>5</v>
      </c>
      <c r="F867" s="358" t="s">
        <v>486</v>
      </c>
      <c r="G867" s="358"/>
      <c r="H867" s="358"/>
      <c r="I867" s="358"/>
      <c r="J867" s="358"/>
      <c r="K867" s="358"/>
      <c r="L867" s="358"/>
      <c r="M867" s="358"/>
      <c r="N867" s="358"/>
      <c r="O867" s="358"/>
      <c r="P867" s="358"/>
      <c r="Q867" s="358"/>
      <c r="R867" s="358"/>
      <c r="S867" s="358"/>
      <c r="T867" s="358"/>
      <c r="U867" s="358"/>
      <c r="V867" s="358"/>
      <c r="W867" s="358"/>
      <c r="X867" s="358"/>
      <c r="Y867" s="358"/>
      <c r="Z867" s="358"/>
      <c r="AA867" s="358"/>
      <c r="AB867" s="358"/>
      <c r="AC867" s="35"/>
      <c r="AD867" s="21"/>
      <c r="AE867" s="21"/>
      <c r="AF867" s="21"/>
      <c r="AK867" s="6" t="s">
        <v>487</v>
      </c>
      <c r="AQ867" s="351"/>
      <c r="AS867" s="352"/>
      <c r="AT867" s="353"/>
      <c r="AU867" s="353"/>
      <c r="AV867" s="353"/>
      <c r="AW867" s="353"/>
      <c r="AX867" s="353"/>
      <c r="AY867" s="353"/>
      <c r="AZ867" s="353"/>
      <c r="BA867" s="261"/>
      <c r="BB867" s="261"/>
      <c r="BC867" s="264"/>
      <c r="BD867" s="352"/>
      <c r="BE867" s="352"/>
      <c r="BF867" s="264"/>
      <c r="BG867" s="280" t="str">
        <f t="shared" ref="BG867:BG930" si="6">IFERROR(INDEX($AS$882:$AS$1390,MATCH(ROW()-ROW($BG$866),$AR$882:$AR$1390,0)),"")</f>
        <v/>
      </c>
      <c r="BH867" s="279" t="str">
        <f t="shared" ref="BH867:BH930" si="7">IFERROR(INDEX($AT$882:$AT$1390,MATCH(ROW()-ROW($BH$866),$AR$882:$AR$1390,0)),"")</f>
        <v/>
      </c>
      <c r="BI867" s="279" t="str">
        <f t="shared" ref="BI867:BI930" si="8">IFERROR(INDEX($AU$882:$AU$1390,MATCH(ROW()-ROW($BI$866),$AR$882:$AR$1390,0)),"")</f>
        <v/>
      </c>
      <c r="BJ867" s="279" t="str">
        <f t="shared" ref="BJ867:BJ930" si="9">IFERROR(INDEX($AV$882:$AV$1390,MATCH(ROW()-ROW($BJ$866),$AR$882:$AR$1390,0)),"")</f>
        <v/>
      </c>
      <c r="BK867" s="279" t="str">
        <f t="shared" ref="BK867:BK930" si="10">IFERROR(INDEX($AW$882:$AW$1390,MATCH(ROW()-ROW($BK$866),$AR$882:$AR$1390,0)),"")</f>
        <v/>
      </c>
      <c r="BL867" s="279" t="str">
        <f t="shared" ref="BL867:BL930" si="11">IFERROR(INDEX($AX$882:$AX$1390,MATCH(ROW()-ROW($BL$866),$AR$882:$AR$1390,0)),"")</f>
        <v/>
      </c>
      <c r="BM867" s="279" t="str">
        <f t="shared" ref="BM867:BM930" si="12">IFERROR(INDEX($AY$882:$AY$1390,MATCH(ROW()-ROW($BM$866),$AR$882:$AR$1390,0)),"")</f>
        <v/>
      </c>
      <c r="BN867" s="279" t="str">
        <f t="shared" ref="BN867:BN930" si="13">IFERROR(INDEX($AZ$882:$AZ$1390,MATCH(ROW()-ROW($BN$866),$AR$882:$AR$1390,0)),"")</f>
        <v/>
      </c>
      <c r="BO867" s="279" t="str">
        <f t="shared" ref="BO867:BO930" si="14">IFERROR(INDEX($BA$882:$BA$1390,MATCH(ROW()-ROW($BO$866),$AR$882:$AR$1390,0)),"")</f>
        <v/>
      </c>
      <c r="BP867" s="279" t="str">
        <f t="shared" ref="BP867:BP930" si="15">IFERROR(INDEX($BB$882:$BB$1390,MATCH(ROW()-ROW($BP$866),$AR$882:$AR$1390,0)),"")</f>
        <v/>
      </c>
      <c r="BQ867" s="282" t="str">
        <f t="shared" ref="BQ867:BQ930" si="16">IFERROR(INDEX($BC$882:$BC$1390,MATCH(ROW()-ROW($BQ$866),$AR$882:$AR$1390,0)),"")</f>
        <v/>
      </c>
      <c r="BR867" s="280" t="str">
        <f t="shared" ref="BR867:BR930" si="17">IFERROR(INDEX($BE$882:$BE$1390,MATCH(ROW()-ROW($BR$866),$BD$882:$BD$1390,0)),"")</f>
        <v/>
      </c>
      <c r="BS867" s="282" t="str">
        <f t="shared" ref="BS867:BS930" si="18">IFERROR(INDEX($BF$882:$BF$1390,MATCH(ROW()-ROW($BS$866),$BD$882:$BD$1390,0)),"")</f>
        <v/>
      </c>
    </row>
    <row r="868" spans="1:71" ht="40" customHeight="1">
      <c r="A868" s="57"/>
      <c r="B868" s="35"/>
      <c r="C868" s="35"/>
      <c r="D868" s="35"/>
      <c r="E868" s="44">
        <v>6</v>
      </c>
      <c r="F868" s="358" t="s">
        <v>488</v>
      </c>
      <c r="G868" s="358"/>
      <c r="H868" s="358"/>
      <c r="I868" s="358"/>
      <c r="J868" s="358"/>
      <c r="K868" s="358"/>
      <c r="L868" s="358"/>
      <c r="M868" s="358"/>
      <c r="N868" s="358"/>
      <c r="O868" s="358"/>
      <c r="P868" s="358"/>
      <c r="Q868" s="358"/>
      <c r="R868" s="358"/>
      <c r="S868" s="358"/>
      <c r="T868" s="358"/>
      <c r="U868" s="358"/>
      <c r="V868" s="358"/>
      <c r="W868" s="358"/>
      <c r="X868" s="358"/>
      <c r="Y868" s="358"/>
      <c r="Z868" s="358"/>
      <c r="AA868" s="358"/>
      <c r="AB868" s="358"/>
      <c r="AC868" s="21"/>
      <c r="AD868" s="21"/>
      <c r="AE868" s="21"/>
      <c r="AF868" s="21"/>
      <c r="AK868" s="6" t="s">
        <v>489</v>
      </c>
      <c r="AQ868" s="351"/>
      <c r="AS868" s="352"/>
      <c r="AT868" s="353"/>
      <c r="AU868" s="353"/>
      <c r="AV868" s="353"/>
      <c r="AW868" s="353"/>
      <c r="AX868" s="353"/>
      <c r="AY868" s="353"/>
      <c r="AZ868" s="353"/>
      <c r="BA868" s="261"/>
      <c r="BB868" s="261"/>
      <c r="BC868" s="264"/>
      <c r="BD868" s="352"/>
      <c r="BE868" s="352"/>
      <c r="BF868" s="264"/>
      <c r="BG868" s="280" t="str">
        <f t="shared" si="6"/>
        <v/>
      </c>
      <c r="BH868" s="279" t="str">
        <f t="shared" si="7"/>
        <v/>
      </c>
      <c r="BI868" s="279" t="str">
        <f t="shared" si="8"/>
        <v/>
      </c>
      <c r="BJ868" s="279" t="str">
        <f t="shared" si="9"/>
        <v/>
      </c>
      <c r="BK868" s="279" t="str">
        <f t="shared" si="10"/>
        <v/>
      </c>
      <c r="BL868" s="279" t="str">
        <f t="shared" si="11"/>
        <v/>
      </c>
      <c r="BM868" s="279" t="str">
        <f t="shared" si="12"/>
        <v/>
      </c>
      <c r="BN868" s="279" t="str">
        <f t="shared" si="13"/>
        <v/>
      </c>
      <c r="BO868" s="279" t="str">
        <f t="shared" si="14"/>
        <v/>
      </c>
      <c r="BP868" s="279" t="str">
        <f t="shared" si="15"/>
        <v/>
      </c>
      <c r="BQ868" s="282" t="str">
        <f t="shared" si="16"/>
        <v/>
      </c>
      <c r="BR868" s="280" t="str">
        <f t="shared" si="17"/>
        <v/>
      </c>
      <c r="BS868" s="282" t="str">
        <f t="shared" si="18"/>
        <v/>
      </c>
    </row>
    <row r="869" spans="1:71" ht="20.149999999999999" customHeight="1">
      <c r="A869" s="57"/>
      <c r="B869" s="35"/>
      <c r="C869" s="35"/>
      <c r="D869" s="35"/>
      <c r="E869" s="44">
        <v>7</v>
      </c>
      <c r="F869" s="358" t="s">
        <v>490</v>
      </c>
      <c r="G869" s="358"/>
      <c r="H869" s="358"/>
      <c r="I869" s="358"/>
      <c r="J869" s="358"/>
      <c r="K869" s="358"/>
      <c r="L869" s="358"/>
      <c r="M869" s="358"/>
      <c r="N869" s="358"/>
      <c r="O869" s="358"/>
      <c r="P869" s="358"/>
      <c r="Q869" s="358"/>
      <c r="R869" s="358"/>
      <c r="S869" s="358"/>
      <c r="T869" s="358"/>
      <c r="U869" s="358"/>
      <c r="V869" s="358"/>
      <c r="W869" s="358"/>
      <c r="X869" s="358"/>
      <c r="Y869" s="358"/>
      <c r="Z869" s="358"/>
      <c r="AA869" s="358"/>
      <c r="AB869" s="358"/>
      <c r="AC869" s="21"/>
      <c r="AD869" s="21"/>
      <c r="AE869" s="21"/>
      <c r="AF869" s="21"/>
      <c r="BG869" s="280" t="str">
        <f t="shared" si="6"/>
        <v/>
      </c>
      <c r="BH869" s="279" t="str">
        <f t="shared" si="7"/>
        <v/>
      </c>
      <c r="BI869" s="279" t="str">
        <f t="shared" si="8"/>
        <v/>
      </c>
      <c r="BJ869" s="279" t="str">
        <f t="shared" si="9"/>
        <v/>
      </c>
      <c r="BK869" s="279" t="str">
        <f t="shared" si="10"/>
        <v/>
      </c>
      <c r="BL869" s="279" t="str">
        <f t="shared" si="11"/>
        <v/>
      </c>
      <c r="BM869" s="279" t="str">
        <f t="shared" si="12"/>
        <v/>
      </c>
      <c r="BN869" s="279" t="str">
        <f t="shared" si="13"/>
        <v/>
      </c>
      <c r="BO869" s="279" t="str">
        <f t="shared" si="14"/>
        <v/>
      </c>
      <c r="BP869" s="279" t="str">
        <f t="shared" si="15"/>
        <v/>
      </c>
      <c r="BQ869" s="282" t="str">
        <f t="shared" si="16"/>
        <v/>
      </c>
      <c r="BR869" s="280" t="str">
        <f t="shared" si="17"/>
        <v/>
      </c>
      <c r="BS869" s="282" t="str">
        <f t="shared" si="18"/>
        <v/>
      </c>
    </row>
    <row r="870" spans="1:71" ht="7"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R870" s="193" t="str">
        <f>IF(AS870="","",MAX(AR869:AR$879)+1)</f>
        <v/>
      </c>
      <c r="BD870" s="193" t="str">
        <f>IF(BE870="","",MAX(BD869:BD$879)+1)</f>
        <v/>
      </c>
      <c r="BG870" s="280" t="str">
        <f t="shared" si="6"/>
        <v/>
      </c>
      <c r="BH870" s="279" t="str">
        <f t="shared" si="7"/>
        <v/>
      </c>
      <c r="BI870" s="279" t="str">
        <f t="shared" si="8"/>
        <v/>
      </c>
      <c r="BJ870" s="279" t="str">
        <f t="shared" si="9"/>
        <v/>
      </c>
      <c r="BK870" s="279" t="str">
        <f t="shared" si="10"/>
        <v/>
      </c>
      <c r="BL870" s="279" t="str">
        <f t="shared" si="11"/>
        <v/>
      </c>
      <c r="BM870" s="279" t="str">
        <f t="shared" si="12"/>
        <v/>
      </c>
      <c r="BN870" s="279" t="str">
        <f t="shared" si="13"/>
        <v/>
      </c>
      <c r="BO870" s="279" t="str">
        <f t="shared" si="14"/>
        <v/>
      </c>
      <c r="BP870" s="279" t="str">
        <f t="shared" si="15"/>
        <v/>
      </c>
      <c r="BQ870" s="282" t="str">
        <f t="shared" si="16"/>
        <v/>
      </c>
      <c r="BR870" s="280" t="str">
        <f t="shared" si="17"/>
        <v/>
      </c>
      <c r="BS870" s="282" t="str">
        <f t="shared" si="18"/>
        <v/>
      </c>
    </row>
    <row r="871" spans="1:71" ht="20.149999999999999" customHeight="1" thickBot="1">
      <c r="A871" s="21"/>
      <c r="B871" s="21"/>
      <c r="C871" s="31"/>
      <c r="D871" s="31"/>
      <c r="E871" s="31"/>
      <c r="F871" s="31"/>
      <c r="G871" s="31"/>
      <c r="H871" s="31"/>
      <c r="I871" s="31"/>
      <c r="J871" s="31"/>
      <c r="K871" s="31"/>
      <c r="L871" s="31"/>
      <c r="M871" s="31"/>
      <c r="N871" s="31"/>
      <c r="O871" s="324" t="s">
        <v>491</v>
      </c>
      <c r="P871" s="324"/>
      <c r="Q871" s="324"/>
      <c r="R871" s="324"/>
      <c r="S871" s="324"/>
      <c r="T871" s="324"/>
      <c r="U871" s="324"/>
      <c r="V871" s="324"/>
      <c r="W871" s="324"/>
      <c r="X871" s="324"/>
      <c r="Y871" s="324"/>
      <c r="Z871" s="324"/>
      <c r="AA871" s="324"/>
      <c r="AB871" s="324"/>
      <c r="AC871" s="35"/>
      <c r="AD871" s="35"/>
      <c r="AE871" s="35"/>
      <c r="AF871" s="21"/>
      <c r="AR871" s="193" t="str">
        <f>IF(AS871="","",MAX(AR870:AR$879)+1)</f>
        <v/>
      </c>
      <c r="BD871" s="193" t="str">
        <f>IF(BE871="","",MAX(BD870:BD$879)+1)</f>
        <v/>
      </c>
      <c r="BG871" s="280" t="str">
        <f t="shared" si="6"/>
        <v/>
      </c>
      <c r="BH871" s="279" t="str">
        <f t="shared" si="7"/>
        <v/>
      </c>
      <c r="BI871" s="279" t="str">
        <f t="shared" si="8"/>
        <v/>
      </c>
      <c r="BJ871" s="279" t="str">
        <f t="shared" si="9"/>
        <v/>
      </c>
      <c r="BK871" s="279" t="str">
        <f t="shared" si="10"/>
        <v/>
      </c>
      <c r="BL871" s="279" t="str">
        <f t="shared" si="11"/>
        <v/>
      </c>
      <c r="BM871" s="279" t="str">
        <f t="shared" si="12"/>
        <v/>
      </c>
      <c r="BN871" s="279" t="str">
        <f t="shared" si="13"/>
        <v/>
      </c>
      <c r="BO871" s="279" t="str">
        <f t="shared" si="14"/>
        <v/>
      </c>
      <c r="BP871" s="279" t="str">
        <f t="shared" si="15"/>
        <v/>
      </c>
      <c r="BQ871" s="282" t="str">
        <f t="shared" si="16"/>
        <v/>
      </c>
      <c r="BR871" s="280" t="str">
        <f t="shared" si="17"/>
        <v/>
      </c>
      <c r="BS871" s="282" t="str">
        <f t="shared" si="18"/>
        <v/>
      </c>
    </row>
    <row r="872" spans="1:71" ht="20.149999999999999" customHeight="1">
      <c r="A872" s="21"/>
      <c r="B872" s="697" t="s">
        <v>492</v>
      </c>
      <c r="C872" s="698"/>
      <c r="D872" s="698"/>
      <c r="E872" s="698"/>
      <c r="F872" s="698"/>
      <c r="G872" s="698"/>
      <c r="H872" s="698"/>
      <c r="I872" s="698"/>
      <c r="J872" s="698"/>
      <c r="K872" s="698"/>
      <c r="L872" s="699"/>
      <c r="M872" s="26"/>
      <c r="N872" s="26"/>
      <c r="O872" s="336" t="s">
        <v>493</v>
      </c>
      <c r="P872" s="336"/>
      <c r="Q872" s="337" t="s">
        <v>494</v>
      </c>
      <c r="R872" s="337"/>
      <c r="S872" s="338" t="s">
        <v>495</v>
      </c>
      <c r="T872" s="338"/>
      <c r="U872" s="337" t="s">
        <v>496</v>
      </c>
      <c r="V872" s="337"/>
      <c r="W872" s="338" t="s">
        <v>497</v>
      </c>
      <c r="X872" s="338"/>
      <c r="Y872" s="337" t="s">
        <v>498</v>
      </c>
      <c r="Z872" s="337"/>
      <c r="AA872" s="338" t="s">
        <v>499</v>
      </c>
      <c r="AB872" s="338"/>
      <c r="AC872" s="21"/>
      <c r="AD872" s="36"/>
      <c r="AE872" s="36"/>
      <c r="AF872" s="21"/>
      <c r="AR872" s="193" t="str">
        <f>IF(AS872="","",MAX(AR871:AR$879)+1)</f>
        <v/>
      </c>
      <c r="BD872" s="193" t="str">
        <f>IF(BE872="","",MAX(BD871:BD$879)+1)</f>
        <v/>
      </c>
      <c r="BG872" s="280" t="str">
        <f t="shared" si="6"/>
        <v/>
      </c>
      <c r="BH872" s="279" t="str">
        <f t="shared" si="7"/>
        <v/>
      </c>
      <c r="BI872" s="279" t="str">
        <f t="shared" si="8"/>
        <v/>
      </c>
      <c r="BJ872" s="279" t="str">
        <f t="shared" si="9"/>
        <v/>
      </c>
      <c r="BK872" s="279" t="str">
        <f t="shared" si="10"/>
        <v/>
      </c>
      <c r="BL872" s="279" t="str">
        <f t="shared" si="11"/>
        <v/>
      </c>
      <c r="BM872" s="279" t="str">
        <f t="shared" si="12"/>
        <v/>
      </c>
      <c r="BN872" s="279" t="str">
        <f t="shared" si="13"/>
        <v/>
      </c>
      <c r="BO872" s="279" t="str">
        <f t="shared" si="14"/>
        <v/>
      </c>
      <c r="BP872" s="279" t="str">
        <f t="shared" si="15"/>
        <v/>
      </c>
      <c r="BQ872" s="282" t="str">
        <f t="shared" si="16"/>
        <v/>
      </c>
      <c r="BR872" s="280" t="str">
        <f t="shared" si="17"/>
        <v/>
      </c>
      <c r="BS872" s="282" t="str">
        <f t="shared" si="18"/>
        <v/>
      </c>
    </row>
    <row r="873" spans="1:71" ht="20.149999999999999" customHeight="1" thickBot="1">
      <c r="A873" s="57"/>
      <c r="B873" s="700"/>
      <c r="C873" s="701"/>
      <c r="D873" s="701"/>
      <c r="E873" s="701"/>
      <c r="F873" s="701"/>
      <c r="G873" s="701"/>
      <c r="H873" s="701"/>
      <c r="I873" s="701"/>
      <c r="J873" s="701"/>
      <c r="K873" s="701"/>
      <c r="L873" s="702"/>
      <c r="M873" s="26"/>
      <c r="N873" s="26"/>
      <c r="O873" s="692">
        <v>44813</v>
      </c>
      <c r="P873" s="692"/>
      <c r="Q873" s="677">
        <v>44814</v>
      </c>
      <c r="R873" s="677"/>
      <c r="S873" s="678"/>
      <c r="T873" s="679"/>
      <c r="U873" s="677"/>
      <c r="V873" s="677"/>
      <c r="W873" s="678"/>
      <c r="X873" s="679"/>
      <c r="Y873" s="677"/>
      <c r="Z873" s="677"/>
      <c r="AA873" s="678"/>
      <c r="AB873" s="679"/>
      <c r="AC873" s="36"/>
      <c r="AD873" s="36"/>
      <c r="AE873" s="36"/>
      <c r="AF873" s="21"/>
      <c r="AR873" s="193" t="str">
        <f>IF(AS873="","",MAX(AR872:AR$879)+1)</f>
        <v/>
      </c>
      <c r="BD873" s="193" t="str">
        <f>IF(BE873="","",MAX(BD872:BD$879)+1)</f>
        <v/>
      </c>
      <c r="BG873" s="280" t="str">
        <f t="shared" si="6"/>
        <v/>
      </c>
      <c r="BH873" s="279" t="str">
        <f t="shared" si="7"/>
        <v/>
      </c>
      <c r="BI873" s="279" t="str">
        <f t="shared" si="8"/>
        <v/>
      </c>
      <c r="BJ873" s="279" t="str">
        <f t="shared" si="9"/>
        <v/>
      </c>
      <c r="BK873" s="279" t="str">
        <f t="shared" si="10"/>
        <v/>
      </c>
      <c r="BL873" s="279" t="str">
        <f t="shared" si="11"/>
        <v/>
      </c>
      <c r="BM873" s="279" t="str">
        <f t="shared" si="12"/>
        <v/>
      </c>
      <c r="BN873" s="279" t="str">
        <f t="shared" si="13"/>
        <v/>
      </c>
      <c r="BO873" s="279" t="str">
        <f t="shared" si="14"/>
        <v/>
      </c>
      <c r="BP873" s="279" t="str">
        <f t="shared" si="15"/>
        <v/>
      </c>
      <c r="BQ873" s="282" t="str">
        <f t="shared" si="16"/>
        <v/>
      </c>
      <c r="BR873" s="280" t="str">
        <f t="shared" si="17"/>
        <v/>
      </c>
      <c r="BS873" s="282" t="str">
        <f t="shared" si="18"/>
        <v/>
      </c>
    </row>
    <row r="874" spans="1:71" ht="7"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R874" s="193" t="str">
        <f>IF(AS874="","",MAX(AR873:AR$879)+1)</f>
        <v/>
      </c>
      <c r="BD874" s="193" t="str">
        <f>IF(BE874="","",MAX(BD873:BD$879)+1)</f>
        <v/>
      </c>
      <c r="BG874" s="280" t="str">
        <f t="shared" si="6"/>
        <v/>
      </c>
      <c r="BH874" s="279" t="str">
        <f t="shared" si="7"/>
        <v/>
      </c>
      <c r="BI874" s="279" t="str">
        <f t="shared" si="8"/>
        <v/>
      </c>
      <c r="BJ874" s="279" t="str">
        <f t="shared" si="9"/>
        <v/>
      </c>
      <c r="BK874" s="279" t="str">
        <f t="shared" si="10"/>
        <v/>
      </c>
      <c r="BL874" s="279" t="str">
        <f t="shared" si="11"/>
        <v/>
      </c>
      <c r="BM874" s="279" t="str">
        <f t="shared" si="12"/>
        <v/>
      </c>
      <c r="BN874" s="279" t="str">
        <f t="shared" si="13"/>
        <v/>
      </c>
      <c r="BO874" s="279" t="str">
        <f t="shared" si="14"/>
        <v/>
      </c>
      <c r="BP874" s="279" t="str">
        <f t="shared" si="15"/>
        <v/>
      </c>
      <c r="BQ874" s="282" t="str">
        <f t="shared" si="16"/>
        <v/>
      </c>
      <c r="BR874" s="280" t="str">
        <f t="shared" si="17"/>
        <v/>
      </c>
      <c r="BS874" s="282" t="str">
        <f t="shared" si="18"/>
        <v/>
      </c>
    </row>
    <row r="875" spans="1:71" ht="20.149999999999999" customHeight="1">
      <c r="A875" s="57"/>
      <c r="B875" s="324" t="s">
        <v>149</v>
      </c>
      <c r="C875" s="324"/>
      <c r="D875" s="324"/>
      <c r="E875" s="324"/>
      <c r="F875" s="324"/>
      <c r="G875" s="324"/>
      <c r="H875" s="325" t="s">
        <v>150</v>
      </c>
      <c r="I875" s="325"/>
      <c r="J875" s="325"/>
      <c r="K875" s="325" t="s">
        <v>382</v>
      </c>
      <c r="L875" s="325"/>
      <c r="M875" s="325"/>
      <c r="N875" s="325"/>
      <c r="O875" s="325" t="s">
        <v>500</v>
      </c>
      <c r="P875" s="325"/>
      <c r="Q875" s="325"/>
      <c r="R875" s="325"/>
      <c r="S875" s="325"/>
      <c r="T875" s="325"/>
      <c r="U875" s="325"/>
      <c r="V875" s="325"/>
      <c r="W875" s="325"/>
      <c r="X875" s="325"/>
      <c r="Y875" s="325"/>
      <c r="Z875" s="325"/>
      <c r="AA875" s="325"/>
      <c r="AB875" s="325"/>
      <c r="AC875" s="326" t="s">
        <v>380</v>
      </c>
      <c r="AD875" s="326"/>
      <c r="AE875" s="326"/>
      <c r="AF875" s="21"/>
      <c r="AR875" s="193" t="str">
        <f>IF(AS875="","",MAX(AR874:AR$879)+1)</f>
        <v/>
      </c>
      <c r="BD875" s="193" t="str">
        <f>IF(BE875="","",MAX(BD874:BD$879)+1)</f>
        <v/>
      </c>
      <c r="BG875" s="280" t="str">
        <f t="shared" si="6"/>
        <v/>
      </c>
      <c r="BH875" s="279" t="str">
        <f t="shared" si="7"/>
        <v/>
      </c>
      <c r="BI875" s="279" t="str">
        <f t="shared" si="8"/>
        <v/>
      </c>
      <c r="BJ875" s="279" t="str">
        <f t="shared" si="9"/>
        <v/>
      </c>
      <c r="BK875" s="279" t="str">
        <f t="shared" si="10"/>
        <v/>
      </c>
      <c r="BL875" s="279" t="str">
        <f t="shared" si="11"/>
        <v/>
      </c>
      <c r="BM875" s="279" t="str">
        <f t="shared" si="12"/>
        <v/>
      </c>
      <c r="BN875" s="279" t="str">
        <f t="shared" si="13"/>
        <v/>
      </c>
      <c r="BO875" s="279" t="str">
        <f t="shared" si="14"/>
        <v/>
      </c>
      <c r="BP875" s="279" t="str">
        <f t="shared" si="15"/>
        <v/>
      </c>
      <c r="BQ875" s="282" t="str">
        <f t="shared" si="16"/>
        <v/>
      </c>
      <c r="BR875" s="280" t="str">
        <f t="shared" si="17"/>
        <v/>
      </c>
      <c r="BS875" s="282" t="str">
        <f t="shared" si="18"/>
        <v/>
      </c>
    </row>
    <row r="876" spans="1:71" ht="7"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R876" s="193" t="str">
        <f>IF(AS876="","",MAX(AR875:AR$879)+1)</f>
        <v/>
      </c>
      <c r="BD876" s="193" t="str">
        <f>IF(BE876="","",MAX(BD875:BD$879)+1)</f>
        <v/>
      </c>
      <c r="BG876" s="280" t="str">
        <f t="shared" si="6"/>
        <v/>
      </c>
      <c r="BH876" s="279" t="str">
        <f t="shared" si="7"/>
        <v/>
      </c>
      <c r="BI876" s="279" t="str">
        <f t="shared" si="8"/>
        <v/>
      </c>
      <c r="BJ876" s="279" t="str">
        <f t="shared" si="9"/>
        <v/>
      </c>
      <c r="BK876" s="279" t="str">
        <f t="shared" si="10"/>
        <v/>
      </c>
      <c r="BL876" s="279" t="str">
        <f t="shared" si="11"/>
        <v/>
      </c>
      <c r="BM876" s="279" t="str">
        <f t="shared" si="12"/>
        <v/>
      </c>
      <c r="BN876" s="279" t="str">
        <f t="shared" si="13"/>
        <v/>
      </c>
      <c r="BO876" s="279" t="str">
        <f t="shared" si="14"/>
        <v/>
      </c>
      <c r="BP876" s="279" t="str">
        <f t="shared" si="15"/>
        <v/>
      </c>
      <c r="BQ876" s="282" t="str">
        <f t="shared" si="16"/>
        <v/>
      </c>
      <c r="BR876" s="280" t="str">
        <f t="shared" si="17"/>
        <v/>
      </c>
      <c r="BS876" s="282" t="str">
        <f t="shared" si="18"/>
        <v/>
      </c>
    </row>
    <row r="877" spans="1:71" ht="25" customHeight="1">
      <c r="A877" s="57"/>
      <c r="B877" s="345" t="s">
        <v>501</v>
      </c>
      <c r="C877" s="345"/>
      <c r="D877" s="345"/>
      <c r="E877" s="345"/>
      <c r="F877" s="345"/>
      <c r="G877" s="345"/>
      <c r="H877" s="340">
        <v>10</v>
      </c>
      <c r="I877" s="340"/>
      <c r="J877" s="341"/>
      <c r="K877" s="448" t="s">
        <v>472</v>
      </c>
      <c r="L877" s="449"/>
      <c r="M877" s="449"/>
      <c r="N877" s="450"/>
      <c r="O877" s="689">
        <v>1</v>
      </c>
      <c r="P877" s="689"/>
      <c r="Q877" s="688">
        <v>1</v>
      </c>
      <c r="R877" s="688"/>
      <c r="S877" s="689"/>
      <c r="T877" s="689"/>
      <c r="U877" s="688"/>
      <c r="V877" s="688"/>
      <c r="W877" s="689"/>
      <c r="X877" s="689"/>
      <c r="Y877" s="688"/>
      <c r="Z877" s="688"/>
      <c r="AA877" s="689"/>
      <c r="AB877" s="689"/>
      <c r="AC877" s="348">
        <f>(SUM(O877:AB878))*H877</f>
        <v>30</v>
      </c>
      <c r="AD877" s="349"/>
      <c r="AE877" s="349"/>
      <c r="AF877" s="21"/>
      <c r="AG877" s="332"/>
      <c r="AJ877" s="116" t="b">
        <f>OR(ISERROR(AC877),ISERROR(H877))</f>
        <v>0</v>
      </c>
      <c r="AM877" s="320"/>
      <c r="AN877" s="320"/>
      <c r="AO877" s="320"/>
      <c r="AP877" s="320"/>
      <c r="AQ877" s="68"/>
      <c r="AR877" s="193"/>
      <c r="AS877" s="252"/>
      <c r="AT877" s="253"/>
      <c r="AU877" s="254"/>
      <c r="AV877" s="254"/>
      <c r="AW877" s="254"/>
      <c r="AX877" s="254"/>
      <c r="AY877" s="255"/>
      <c r="AZ877" s="255"/>
      <c r="BA877" s="255"/>
      <c r="BB877" s="255"/>
      <c r="BC877" s="276"/>
      <c r="BD877" s="193" t="str">
        <f>IF(BE877="","",MAX(BD876:BD$879)+1)</f>
        <v/>
      </c>
      <c r="BG877" s="280" t="str">
        <f t="shared" si="6"/>
        <v/>
      </c>
      <c r="BH877" s="279" t="str">
        <f t="shared" si="7"/>
        <v/>
      </c>
      <c r="BI877" s="279" t="str">
        <f t="shared" si="8"/>
        <v/>
      </c>
      <c r="BJ877" s="279" t="str">
        <f t="shared" si="9"/>
        <v/>
      </c>
      <c r="BK877" s="279" t="str">
        <f t="shared" si="10"/>
        <v/>
      </c>
      <c r="BL877" s="279" t="str">
        <f t="shared" si="11"/>
        <v/>
      </c>
      <c r="BM877" s="279" t="str">
        <f t="shared" si="12"/>
        <v/>
      </c>
      <c r="BN877" s="279" t="str">
        <f t="shared" si="13"/>
        <v/>
      </c>
      <c r="BO877" s="279" t="str">
        <f t="shared" si="14"/>
        <v/>
      </c>
      <c r="BP877" s="279" t="str">
        <f t="shared" si="15"/>
        <v/>
      </c>
      <c r="BQ877" s="282" t="str">
        <f t="shared" si="16"/>
        <v/>
      </c>
      <c r="BR877" s="280" t="str">
        <f t="shared" si="17"/>
        <v/>
      </c>
      <c r="BS877" s="282" t="str">
        <f t="shared" si="18"/>
        <v/>
      </c>
    </row>
    <row r="878" spans="1:71" ht="25" customHeight="1">
      <c r="A878" s="57"/>
      <c r="B878" s="345"/>
      <c r="C878" s="345"/>
      <c r="D878" s="345"/>
      <c r="E878" s="345"/>
      <c r="F878" s="345"/>
      <c r="G878" s="345"/>
      <c r="H878" s="340"/>
      <c r="I878" s="340"/>
      <c r="J878" s="341"/>
      <c r="K878" s="448" t="s">
        <v>476</v>
      </c>
      <c r="L878" s="449"/>
      <c r="M878" s="449"/>
      <c r="N878" s="450"/>
      <c r="O878" s="689"/>
      <c r="P878" s="689"/>
      <c r="Q878" s="688">
        <v>1</v>
      </c>
      <c r="R878" s="688"/>
      <c r="S878" s="689"/>
      <c r="T878" s="689"/>
      <c r="U878" s="688"/>
      <c r="V878" s="688"/>
      <c r="W878" s="689"/>
      <c r="X878" s="689"/>
      <c r="Y878" s="688"/>
      <c r="Z878" s="688"/>
      <c r="AA878" s="689"/>
      <c r="AB878" s="689"/>
      <c r="AC878" s="348"/>
      <c r="AD878" s="349"/>
      <c r="AE878" s="349"/>
      <c r="AF878" s="21"/>
      <c r="AG878" s="332"/>
      <c r="AM878" s="320"/>
      <c r="AN878" s="320"/>
      <c r="AO878" s="320"/>
      <c r="AP878" s="320"/>
      <c r="AQ878" s="68"/>
      <c r="AR878" s="193"/>
      <c r="AS878" s="209"/>
      <c r="AT878" s="251"/>
      <c r="AU878" s="212"/>
      <c r="AV878" s="212"/>
      <c r="AW878" s="212"/>
      <c r="AX878" s="212"/>
      <c r="AY878" s="213"/>
      <c r="AZ878" s="213"/>
      <c r="BA878" s="255"/>
      <c r="BB878" s="255"/>
      <c r="BC878" s="277"/>
      <c r="BD878" s="193" t="str">
        <f>IF(BE878="","",MAX(BD877:BD$879)+1)</f>
        <v/>
      </c>
      <c r="BG878" s="280" t="str">
        <f t="shared" si="6"/>
        <v/>
      </c>
      <c r="BH878" s="279" t="str">
        <f t="shared" si="7"/>
        <v/>
      </c>
      <c r="BI878" s="279" t="str">
        <f t="shared" si="8"/>
        <v/>
      </c>
      <c r="BJ878" s="279" t="str">
        <f t="shared" si="9"/>
        <v/>
      </c>
      <c r="BK878" s="279" t="str">
        <f t="shared" si="10"/>
        <v/>
      </c>
      <c r="BL878" s="279" t="str">
        <f t="shared" si="11"/>
        <v/>
      </c>
      <c r="BM878" s="279" t="str">
        <f t="shared" si="12"/>
        <v/>
      </c>
      <c r="BN878" s="279" t="str">
        <f t="shared" si="13"/>
        <v/>
      </c>
      <c r="BO878" s="279" t="str">
        <f t="shared" si="14"/>
        <v/>
      </c>
      <c r="BP878" s="279" t="str">
        <f t="shared" si="15"/>
        <v/>
      </c>
      <c r="BQ878" s="282" t="str">
        <f t="shared" si="16"/>
        <v/>
      </c>
      <c r="BR878" s="280" t="str">
        <f t="shared" si="17"/>
        <v/>
      </c>
      <c r="BS878" s="282" t="str">
        <f t="shared" si="18"/>
        <v/>
      </c>
    </row>
    <row r="879" spans="1:71" ht="20.149999999999999"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BF879" s="263" t="b">
        <f>NOT(ISBLANK(E911))</f>
        <v>0</v>
      </c>
      <c r="BG879" s="280" t="str">
        <f t="shared" si="6"/>
        <v/>
      </c>
      <c r="BH879" s="279" t="str">
        <f t="shared" si="7"/>
        <v/>
      </c>
      <c r="BI879" s="279" t="str">
        <f t="shared" si="8"/>
        <v/>
      </c>
      <c r="BJ879" s="279" t="str">
        <f t="shared" si="9"/>
        <v/>
      </c>
      <c r="BK879" s="279" t="str">
        <f t="shared" si="10"/>
        <v/>
      </c>
      <c r="BL879" s="279" t="str">
        <f t="shared" si="11"/>
        <v/>
      </c>
      <c r="BM879" s="279" t="str">
        <f t="shared" si="12"/>
        <v/>
      </c>
      <c r="BN879" s="279" t="str">
        <f t="shared" si="13"/>
        <v/>
      </c>
      <c r="BO879" s="279" t="str">
        <f t="shared" si="14"/>
        <v/>
      </c>
      <c r="BP879" s="279" t="str">
        <f t="shared" si="15"/>
        <v/>
      </c>
      <c r="BQ879" s="282" t="str">
        <f t="shared" si="16"/>
        <v/>
      </c>
      <c r="BR879" s="280" t="str">
        <f t="shared" si="17"/>
        <v/>
      </c>
      <c r="BS879" s="282" t="str">
        <f t="shared" si="18"/>
        <v/>
      </c>
    </row>
    <row r="880" spans="1:71" ht="20.149999999999999" customHeight="1">
      <c r="A880" s="350">
        <f>A848+1</f>
        <v>15</v>
      </c>
      <c r="B880" s="350"/>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c r="AB880" s="71"/>
      <c r="AC880" s="71"/>
      <c r="AD880" s="71"/>
      <c r="AE880" s="7"/>
      <c r="AF880" s="7"/>
      <c r="AR880" s="193" t="str">
        <f>IF(AS880="","",MAX(AR$879:AR879)+1)</f>
        <v/>
      </c>
      <c r="BD880" s="193" t="str">
        <f>IF(BE880="","",MAX(BD$879:BD879)+1)</f>
        <v/>
      </c>
      <c r="BG880" s="280" t="str">
        <f t="shared" si="6"/>
        <v/>
      </c>
      <c r="BH880" s="279" t="str">
        <f t="shared" si="7"/>
        <v/>
      </c>
      <c r="BI880" s="279" t="str">
        <f t="shared" si="8"/>
        <v/>
      </c>
      <c r="BJ880" s="279" t="str">
        <f t="shared" si="9"/>
        <v/>
      </c>
      <c r="BK880" s="279" t="str">
        <f t="shared" si="10"/>
        <v/>
      </c>
      <c r="BL880" s="279" t="str">
        <f t="shared" si="11"/>
        <v/>
      </c>
      <c r="BM880" s="279" t="str">
        <f t="shared" si="12"/>
        <v/>
      </c>
      <c r="BN880" s="279" t="str">
        <f t="shared" si="13"/>
        <v/>
      </c>
      <c r="BO880" s="279" t="str">
        <f t="shared" si="14"/>
        <v/>
      </c>
      <c r="BP880" s="279" t="str">
        <f t="shared" si="15"/>
        <v/>
      </c>
      <c r="BQ880" s="282" t="str">
        <f t="shared" si="16"/>
        <v/>
      </c>
      <c r="BR880" s="280" t="str">
        <f t="shared" si="17"/>
        <v/>
      </c>
      <c r="BS880" s="282" t="str">
        <f t="shared" si="18"/>
        <v/>
      </c>
    </row>
    <row r="881" spans="1:71" ht="10" customHeight="1" thickBot="1">
      <c r="A881" s="57"/>
      <c r="B881" s="9"/>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c r="AA881" s="52"/>
      <c r="AB881" s="52"/>
      <c r="AC881" s="52"/>
      <c r="AD881" s="52"/>
      <c r="AE881" s="52"/>
      <c r="AF881" s="21"/>
      <c r="AR881" s="193" t="str">
        <f>IF(AS881="","",MAX(AR$879:AR880)+1)</f>
        <v/>
      </c>
      <c r="BD881" s="193" t="str">
        <f>IF(BE881="","",MAX(BD$879:BD880)+1)</f>
        <v/>
      </c>
      <c r="BF881" s="263" t="b">
        <f>NOT(ISBLANK(E924))</f>
        <v>0</v>
      </c>
      <c r="BG881" s="280" t="str">
        <f t="shared" si="6"/>
        <v/>
      </c>
      <c r="BH881" s="279" t="str">
        <f t="shared" si="7"/>
        <v/>
      </c>
      <c r="BI881" s="279" t="str">
        <f t="shared" si="8"/>
        <v/>
      </c>
      <c r="BJ881" s="279" t="str">
        <f t="shared" si="9"/>
        <v/>
      </c>
      <c r="BK881" s="279" t="str">
        <f t="shared" si="10"/>
        <v/>
      </c>
      <c r="BL881" s="279" t="str">
        <f t="shared" si="11"/>
        <v/>
      </c>
      <c r="BM881" s="279" t="str">
        <f t="shared" si="12"/>
        <v/>
      </c>
      <c r="BN881" s="279" t="str">
        <f t="shared" si="13"/>
        <v/>
      </c>
      <c r="BO881" s="279" t="str">
        <f t="shared" si="14"/>
        <v/>
      </c>
      <c r="BP881" s="279" t="str">
        <f t="shared" si="15"/>
        <v/>
      </c>
      <c r="BQ881" s="282" t="str">
        <f t="shared" si="16"/>
        <v/>
      </c>
      <c r="BR881" s="280" t="str">
        <f t="shared" si="17"/>
        <v/>
      </c>
      <c r="BS881" s="282" t="str">
        <f t="shared" si="18"/>
        <v/>
      </c>
    </row>
    <row r="882" spans="1:71" ht="25" customHeight="1" thickBot="1">
      <c r="A882" s="21"/>
      <c r="B882" s="369" t="s">
        <v>502</v>
      </c>
      <c r="C882" s="370"/>
      <c r="D882" s="370"/>
      <c r="E882" s="370"/>
      <c r="F882" s="370"/>
      <c r="G882" s="370"/>
      <c r="H882" s="370"/>
      <c r="I882" s="370"/>
      <c r="J882" s="370"/>
      <c r="K882" s="370"/>
      <c r="L882" s="370"/>
      <c r="M882" s="370"/>
      <c r="N882" s="370"/>
      <c r="O882" s="370"/>
      <c r="P882" s="370"/>
      <c r="Q882" s="370"/>
      <c r="R882" s="370"/>
      <c r="S882" s="370"/>
      <c r="T882" s="370"/>
      <c r="U882" s="370"/>
      <c r="V882" s="370"/>
      <c r="W882" s="370"/>
      <c r="X882" s="370"/>
      <c r="Y882" s="370"/>
      <c r="Z882" s="370"/>
      <c r="AA882" s="370"/>
      <c r="AB882" s="370"/>
      <c r="AC882" s="370"/>
      <c r="AD882" s="370"/>
      <c r="AE882" s="371"/>
      <c r="AF882" s="21"/>
      <c r="AQ882" s="260" t="str">
        <f>B882</f>
        <v>Mixed Platters</v>
      </c>
      <c r="AR882" s="193" t="str">
        <f>IF(AS882="","",MAX(AR$879:AR879)+1)</f>
        <v/>
      </c>
      <c r="AS882" s="256" t="str">
        <f>IF(AQ886&gt;0,AQ882,"")</f>
        <v/>
      </c>
      <c r="AT882" s="257" t="str">
        <f>IF(AQ886&gt;0,IF(ISBLANK(O886),"",O886),"")</f>
        <v/>
      </c>
      <c r="AU882" s="258" t="str">
        <f>IF(AQ886&gt;0,IF(ISBLANK(Q886),"",Q886),"")</f>
        <v/>
      </c>
      <c r="AV882" s="258" t="str">
        <f>IF(AQ886&gt;0,IF(ISBLANK(S886),"",S886),"")</f>
        <v/>
      </c>
      <c r="AW882" s="258" t="str">
        <f>IF(AQ886&gt;0,IF(ISBLANK(U886),"",U886),"")</f>
        <v/>
      </c>
      <c r="AX882" s="258" t="str">
        <f>IF(AQ886&gt;0,IF(ISBLANK(W886),"",W886),"")</f>
        <v/>
      </c>
      <c r="AY882" s="259" t="str">
        <f>IF(AQ886&gt;0,IF(ISBLANK(Y886),"",Y886),"")</f>
        <v/>
      </c>
      <c r="AZ882" s="259" t="str">
        <f>IF(AQ886&gt;0,IF(ISBLANK(AA886),"",AA886),"")</f>
        <v/>
      </c>
      <c r="BC882" s="275" t="str">
        <f>IF(AQ886&gt;0,"HEADING","")</f>
        <v/>
      </c>
      <c r="BD882" s="193" t="str">
        <f>IF(BE882="","",MAX(BD$879:BD879)+1)</f>
        <v/>
      </c>
      <c r="BE882" s="256" t="str">
        <f>IF(BF879=TRUE,AQ882,"")</f>
        <v/>
      </c>
      <c r="BF882" s="275" t="str">
        <f>IF(BF879=TRUE,"HEADING","")</f>
        <v/>
      </c>
      <c r="BG882" s="280" t="str">
        <f t="shared" si="6"/>
        <v/>
      </c>
      <c r="BH882" s="279" t="str">
        <f t="shared" si="7"/>
        <v/>
      </c>
      <c r="BI882" s="279" t="str">
        <f t="shared" si="8"/>
        <v/>
      </c>
      <c r="BJ882" s="279" t="str">
        <f t="shared" si="9"/>
        <v/>
      </c>
      <c r="BK882" s="279" t="str">
        <f t="shared" si="10"/>
        <v/>
      </c>
      <c r="BL882" s="279" t="str">
        <f t="shared" si="11"/>
        <v/>
      </c>
      <c r="BM882" s="279" t="str">
        <f t="shared" si="12"/>
        <v/>
      </c>
      <c r="BN882" s="279" t="str">
        <f t="shared" si="13"/>
        <v/>
      </c>
      <c r="BO882" s="279" t="str">
        <f t="shared" si="14"/>
        <v/>
      </c>
      <c r="BP882" s="279" t="str">
        <f t="shared" si="15"/>
        <v/>
      </c>
      <c r="BQ882" s="282" t="str">
        <f t="shared" si="16"/>
        <v/>
      </c>
      <c r="BR882" s="280" t="str">
        <f t="shared" si="17"/>
        <v/>
      </c>
      <c r="BS882" s="282" t="str">
        <f t="shared" si="18"/>
        <v/>
      </c>
    </row>
    <row r="883" spans="1:71" ht="7"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R883" s="193" t="str">
        <f>IF(AS883="","",MAX(AR$879:AR882)+1)</f>
        <v/>
      </c>
      <c r="BD883" s="193" t="str">
        <f>IF(BE883="","",MAX(BD$879:BD882)+1)</f>
        <v/>
      </c>
      <c r="BG883" s="280" t="str">
        <f t="shared" si="6"/>
        <v/>
      </c>
      <c r="BH883" s="279" t="str">
        <f t="shared" si="7"/>
        <v/>
      </c>
      <c r="BI883" s="279" t="str">
        <f t="shared" si="8"/>
        <v/>
      </c>
      <c r="BJ883" s="279" t="str">
        <f t="shared" si="9"/>
        <v/>
      </c>
      <c r="BK883" s="279" t="str">
        <f t="shared" si="10"/>
        <v/>
      </c>
      <c r="BL883" s="279" t="str">
        <f t="shared" si="11"/>
        <v/>
      </c>
      <c r="BM883" s="279" t="str">
        <f t="shared" si="12"/>
        <v/>
      </c>
      <c r="BN883" s="279" t="str">
        <f t="shared" si="13"/>
        <v/>
      </c>
      <c r="BO883" s="279" t="str">
        <f t="shared" si="14"/>
        <v/>
      </c>
      <c r="BP883" s="279" t="str">
        <f t="shared" si="15"/>
        <v/>
      </c>
      <c r="BQ883" s="282" t="str">
        <f t="shared" si="16"/>
        <v/>
      </c>
      <c r="BR883" s="280" t="str">
        <f t="shared" si="17"/>
        <v/>
      </c>
      <c r="BS883" s="282" t="str">
        <f t="shared" si="18"/>
        <v/>
      </c>
    </row>
    <row r="884" spans="1:71" ht="20.149999999999999" customHeight="1">
      <c r="A884" s="21"/>
      <c r="B884" s="21"/>
      <c r="C884" s="31"/>
      <c r="D884" s="31"/>
      <c r="E884" s="31"/>
      <c r="F884" s="31"/>
      <c r="G884" s="31"/>
      <c r="H884" s="31"/>
      <c r="I884" s="31"/>
      <c r="J884" s="31"/>
      <c r="K884" s="31"/>
      <c r="L884" s="31"/>
      <c r="M884" s="31"/>
      <c r="N884" s="31"/>
      <c r="O884" s="324" t="s">
        <v>491</v>
      </c>
      <c r="P884" s="324"/>
      <c r="Q884" s="324"/>
      <c r="R884" s="324"/>
      <c r="S884" s="324"/>
      <c r="T884" s="324"/>
      <c r="U884" s="324"/>
      <c r="V884" s="324"/>
      <c r="W884" s="324"/>
      <c r="X884" s="324"/>
      <c r="Y884" s="324"/>
      <c r="Z884" s="324"/>
      <c r="AA884" s="324"/>
      <c r="AB884" s="324"/>
      <c r="AC884" s="35"/>
      <c r="AD884" s="35"/>
      <c r="AE884" s="35"/>
      <c r="AF884" s="21"/>
      <c r="AR884" s="193" t="str">
        <f>IF(AS884="","",MAX(AR$879:AR883)+1)</f>
        <v/>
      </c>
      <c r="BD884" s="193" t="str">
        <f>IF(BE884="","",MAX(BD$879:BD883)+1)</f>
        <v/>
      </c>
      <c r="BG884" s="280" t="str">
        <f t="shared" si="6"/>
        <v/>
      </c>
      <c r="BH884" s="279" t="str">
        <f t="shared" si="7"/>
        <v/>
      </c>
      <c r="BI884" s="279" t="str">
        <f t="shared" si="8"/>
        <v/>
      </c>
      <c r="BJ884" s="279" t="str">
        <f t="shared" si="9"/>
        <v/>
      </c>
      <c r="BK884" s="279" t="str">
        <f t="shared" si="10"/>
        <v/>
      </c>
      <c r="BL884" s="279" t="str">
        <f t="shared" si="11"/>
        <v/>
      </c>
      <c r="BM884" s="279" t="str">
        <f t="shared" si="12"/>
        <v/>
      </c>
      <c r="BN884" s="279" t="str">
        <f t="shared" si="13"/>
        <v/>
      </c>
      <c r="BO884" s="279" t="str">
        <f t="shared" si="14"/>
        <v/>
      </c>
      <c r="BP884" s="279" t="str">
        <f t="shared" si="15"/>
        <v/>
      </c>
      <c r="BQ884" s="282" t="str">
        <f t="shared" si="16"/>
        <v/>
      </c>
      <c r="BR884" s="280" t="str">
        <f t="shared" si="17"/>
        <v/>
      </c>
      <c r="BS884" s="282" t="str">
        <f t="shared" si="18"/>
        <v/>
      </c>
    </row>
    <row r="885" spans="1:71" ht="20.149999999999999" customHeight="1">
      <c r="A885" s="21"/>
      <c r="B885" s="335"/>
      <c r="C885" s="335"/>
      <c r="D885" s="335"/>
      <c r="E885" s="335"/>
      <c r="F885" s="335"/>
      <c r="G885" s="335"/>
      <c r="H885" s="21"/>
      <c r="I885" s="26"/>
      <c r="J885" s="26"/>
      <c r="K885" s="21"/>
      <c r="L885" s="26"/>
      <c r="M885" s="26"/>
      <c r="N885" s="26"/>
      <c r="O885" s="336" t="s">
        <v>493</v>
      </c>
      <c r="P885" s="336"/>
      <c r="Q885" s="337" t="s">
        <v>494</v>
      </c>
      <c r="R885" s="337"/>
      <c r="S885" s="338" t="s">
        <v>495</v>
      </c>
      <c r="T885" s="338"/>
      <c r="U885" s="337" t="s">
        <v>496</v>
      </c>
      <c r="V885" s="337"/>
      <c r="W885" s="338" t="s">
        <v>497</v>
      </c>
      <c r="X885" s="338"/>
      <c r="Y885" s="337" t="s">
        <v>498</v>
      </c>
      <c r="Z885" s="337"/>
      <c r="AA885" s="338" t="s">
        <v>499</v>
      </c>
      <c r="AB885" s="338"/>
      <c r="AC885" s="21"/>
      <c r="AD885" s="36"/>
      <c r="AE885" s="36"/>
      <c r="AF885" s="21"/>
      <c r="AQ885" s="203" t="s">
        <v>503</v>
      </c>
      <c r="AR885" s="193" t="str">
        <f>IF(AS885="","",MAX(AR$879:AR884)+1)</f>
        <v/>
      </c>
      <c r="BD885" s="193" t="str">
        <f>IF(BE885="","",MAX(BD$879:BD884)+1)</f>
        <v/>
      </c>
      <c r="BG885" s="280" t="str">
        <f t="shared" si="6"/>
        <v/>
      </c>
      <c r="BH885" s="279" t="str">
        <f t="shared" si="7"/>
        <v/>
      </c>
      <c r="BI885" s="279" t="str">
        <f t="shared" si="8"/>
        <v/>
      </c>
      <c r="BJ885" s="279" t="str">
        <f t="shared" si="9"/>
        <v/>
      </c>
      <c r="BK885" s="279" t="str">
        <f t="shared" si="10"/>
        <v/>
      </c>
      <c r="BL885" s="279" t="str">
        <f t="shared" si="11"/>
        <v/>
      </c>
      <c r="BM885" s="279" t="str">
        <f t="shared" si="12"/>
        <v/>
      </c>
      <c r="BN885" s="279" t="str">
        <f t="shared" si="13"/>
        <v/>
      </c>
      <c r="BO885" s="279" t="str">
        <f t="shared" si="14"/>
        <v/>
      </c>
      <c r="BP885" s="279" t="str">
        <f t="shared" si="15"/>
        <v/>
      </c>
      <c r="BQ885" s="282" t="str">
        <f t="shared" si="16"/>
        <v/>
      </c>
      <c r="BR885" s="280" t="str">
        <f t="shared" si="17"/>
        <v/>
      </c>
      <c r="BS885" s="282" t="str">
        <f t="shared" si="18"/>
        <v/>
      </c>
    </row>
    <row r="886" spans="1:71" ht="20.149999999999999" customHeight="1">
      <c r="A886" s="57"/>
      <c r="B886" s="335"/>
      <c r="C886" s="335"/>
      <c r="D886" s="335"/>
      <c r="E886" s="335"/>
      <c r="F886" s="335"/>
      <c r="G886" s="335"/>
      <c r="H886" s="26"/>
      <c r="I886" s="26"/>
      <c r="J886" s="26"/>
      <c r="K886" s="26"/>
      <c r="L886" s="26"/>
      <c r="M886" s="26"/>
      <c r="N886" s="26"/>
      <c r="O886" s="339"/>
      <c r="P886" s="339"/>
      <c r="Q886" s="321"/>
      <c r="R886" s="321"/>
      <c r="S886" s="322"/>
      <c r="T886" s="323"/>
      <c r="U886" s="321"/>
      <c r="V886" s="321"/>
      <c r="W886" s="322"/>
      <c r="X886" s="323"/>
      <c r="Y886" s="321"/>
      <c r="Z886" s="321"/>
      <c r="AA886" s="322"/>
      <c r="AB886" s="323"/>
      <c r="AC886" s="36"/>
      <c r="AD886" s="36"/>
      <c r="AE886" s="36"/>
      <c r="AF886" s="21"/>
      <c r="AQ886" s="203">
        <f>SUM($O890:$AB906)</f>
        <v>0</v>
      </c>
      <c r="AR886" s="193" t="str">
        <f>IF(AS886="","",MAX(AR$879:AR885)+1)</f>
        <v/>
      </c>
      <c r="BC886" s="262" t="str">
        <f>IF(AQ886&gt;0,"DATE","")</f>
        <v/>
      </c>
      <c r="BD886" s="193" t="str">
        <f>IF(BE886="","",MAX(BD$879:BD885)+1)</f>
        <v/>
      </c>
      <c r="BG886" s="280" t="str">
        <f t="shared" si="6"/>
        <v/>
      </c>
      <c r="BH886" s="279" t="str">
        <f t="shared" si="7"/>
        <v/>
      </c>
      <c r="BI886" s="279" t="str">
        <f t="shared" si="8"/>
        <v/>
      </c>
      <c r="BJ886" s="279" t="str">
        <f t="shared" si="9"/>
        <v/>
      </c>
      <c r="BK886" s="279" t="str">
        <f t="shared" si="10"/>
        <v/>
      </c>
      <c r="BL886" s="279" t="str">
        <f t="shared" si="11"/>
        <v/>
      </c>
      <c r="BM886" s="279" t="str">
        <f t="shared" si="12"/>
        <v/>
      </c>
      <c r="BN886" s="279" t="str">
        <f t="shared" si="13"/>
        <v/>
      </c>
      <c r="BO886" s="279" t="str">
        <f t="shared" si="14"/>
        <v/>
      </c>
      <c r="BP886" s="279" t="str">
        <f t="shared" si="15"/>
        <v/>
      </c>
      <c r="BQ886" s="282" t="str">
        <f t="shared" si="16"/>
        <v/>
      </c>
      <c r="BR886" s="280" t="str">
        <f t="shared" si="17"/>
        <v/>
      </c>
      <c r="BS886" s="282" t="str">
        <f t="shared" si="18"/>
        <v/>
      </c>
    </row>
    <row r="887" spans="1:71" ht="7"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R887" s="193" t="str">
        <f>IF(AS887="","",MAX(AR$879:AR886)+1)</f>
        <v/>
      </c>
      <c r="BD887" s="193" t="str">
        <f>IF(BE887="","",MAX(BD$879:BD886)+1)</f>
        <v/>
      </c>
      <c r="BG887" s="280" t="str">
        <f t="shared" si="6"/>
        <v/>
      </c>
      <c r="BH887" s="279" t="str">
        <f t="shared" si="7"/>
        <v/>
      </c>
      <c r="BI887" s="279" t="str">
        <f t="shared" si="8"/>
        <v/>
      </c>
      <c r="BJ887" s="279" t="str">
        <f t="shared" si="9"/>
        <v/>
      </c>
      <c r="BK887" s="279" t="str">
        <f t="shared" si="10"/>
        <v/>
      </c>
      <c r="BL887" s="279" t="str">
        <f t="shared" si="11"/>
        <v/>
      </c>
      <c r="BM887" s="279" t="str">
        <f t="shared" si="12"/>
        <v/>
      </c>
      <c r="BN887" s="279" t="str">
        <f t="shared" si="13"/>
        <v/>
      </c>
      <c r="BO887" s="279" t="str">
        <f t="shared" si="14"/>
        <v/>
      </c>
      <c r="BP887" s="279" t="str">
        <f t="shared" si="15"/>
        <v/>
      </c>
      <c r="BQ887" s="282" t="str">
        <f t="shared" si="16"/>
        <v/>
      </c>
      <c r="BR887" s="280" t="str">
        <f t="shared" si="17"/>
        <v/>
      </c>
      <c r="BS887" s="282" t="str">
        <f t="shared" si="18"/>
        <v/>
      </c>
    </row>
    <row r="888" spans="1:71" ht="20.149999999999999" customHeight="1">
      <c r="A888" s="57"/>
      <c r="B888" s="324" t="s">
        <v>149</v>
      </c>
      <c r="C888" s="324"/>
      <c r="D888" s="324"/>
      <c r="E888" s="324"/>
      <c r="F888" s="324"/>
      <c r="G888" s="324"/>
      <c r="H888" s="325" t="s">
        <v>150</v>
      </c>
      <c r="I888" s="325"/>
      <c r="J888" s="325"/>
      <c r="K888" s="325" t="s">
        <v>382</v>
      </c>
      <c r="L888" s="325"/>
      <c r="M888" s="325"/>
      <c r="N888" s="325"/>
      <c r="O888" s="325" t="s">
        <v>500</v>
      </c>
      <c r="P888" s="325"/>
      <c r="Q888" s="325"/>
      <c r="R888" s="325"/>
      <c r="S888" s="325"/>
      <c r="T888" s="325"/>
      <c r="U888" s="325"/>
      <c r="V888" s="325"/>
      <c r="W888" s="325"/>
      <c r="X888" s="325"/>
      <c r="Y888" s="325"/>
      <c r="Z888" s="325"/>
      <c r="AA888" s="325"/>
      <c r="AB888" s="325"/>
      <c r="AC888" s="326" t="s">
        <v>380</v>
      </c>
      <c r="AD888" s="326"/>
      <c r="AE888" s="326"/>
      <c r="AF888" s="21"/>
      <c r="AR888" s="193" t="str">
        <f>IF(AS888="","",MAX(AR$879:AR887)+1)</f>
        <v/>
      </c>
      <c r="BD888" s="193" t="str">
        <f>IF(BE888="","",MAX(BD$879:BD887)+1)</f>
        <v/>
      </c>
      <c r="BG888" s="280" t="str">
        <f t="shared" si="6"/>
        <v/>
      </c>
      <c r="BH888" s="279" t="str">
        <f t="shared" si="7"/>
        <v/>
      </c>
      <c r="BI888" s="279" t="str">
        <f t="shared" si="8"/>
        <v/>
      </c>
      <c r="BJ888" s="279" t="str">
        <f t="shared" si="9"/>
        <v/>
      </c>
      <c r="BK888" s="279" t="str">
        <f t="shared" si="10"/>
        <v/>
      </c>
      <c r="BL888" s="279" t="str">
        <f t="shared" si="11"/>
        <v/>
      </c>
      <c r="BM888" s="279" t="str">
        <f t="shared" si="12"/>
        <v/>
      </c>
      <c r="BN888" s="279" t="str">
        <f t="shared" si="13"/>
        <v/>
      </c>
      <c r="BO888" s="279" t="str">
        <f t="shared" si="14"/>
        <v/>
      </c>
      <c r="BP888" s="279" t="str">
        <f t="shared" si="15"/>
        <v/>
      </c>
      <c r="BQ888" s="282" t="str">
        <f t="shared" si="16"/>
        <v/>
      </c>
      <c r="BR888" s="280" t="str">
        <f t="shared" si="17"/>
        <v/>
      </c>
      <c r="BS888" s="282" t="str">
        <f t="shared" si="18"/>
        <v/>
      </c>
    </row>
    <row r="889" spans="1:71" ht="7"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R889" s="193" t="str">
        <f>IF(AS889="","",MAX(AR$879:AR888)+1)</f>
        <v/>
      </c>
      <c r="BD889" s="193" t="str">
        <f>IF(BE889="","",MAX(BD$879:BD888)+1)</f>
        <v/>
      </c>
      <c r="BG889" s="280" t="str">
        <f t="shared" si="6"/>
        <v/>
      </c>
      <c r="BH889" s="279" t="str">
        <f t="shared" si="7"/>
        <v/>
      </c>
      <c r="BI889" s="279" t="str">
        <f t="shared" si="8"/>
        <v/>
      </c>
      <c r="BJ889" s="279" t="str">
        <f t="shared" si="9"/>
        <v/>
      </c>
      <c r="BK889" s="279" t="str">
        <f t="shared" si="10"/>
        <v/>
      </c>
      <c r="BL889" s="279" t="str">
        <f t="shared" si="11"/>
        <v/>
      </c>
      <c r="BM889" s="279" t="str">
        <f t="shared" si="12"/>
        <v/>
      </c>
      <c r="BN889" s="279" t="str">
        <f t="shared" si="13"/>
        <v/>
      </c>
      <c r="BO889" s="279" t="str">
        <f t="shared" si="14"/>
        <v/>
      </c>
      <c r="BP889" s="279" t="str">
        <f t="shared" si="15"/>
        <v/>
      </c>
      <c r="BQ889" s="282" t="str">
        <f t="shared" si="16"/>
        <v/>
      </c>
      <c r="BR889" s="280" t="str">
        <f t="shared" si="17"/>
        <v/>
      </c>
      <c r="BS889" s="282" t="str">
        <f t="shared" si="18"/>
        <v/>
      </c>
    </row>
    <row r="890" spans="1:71" ht="25" customHeight="1">
      <c r="A890" s="57"/>
      <c r="B890" s="345" t="s">
        <v>504</v>
      </c>
      <c r="C890" s="345"/>
      <c r="D890" s="345"/>
      <c r="E890" s="345"/>
      <c r="F890" s="345"/>
      <c r="G890" s="345"/>
      <c r="H890" s="340">
        <f>VLOOKUP($AG890,PriceList,3,FALSE)</f>
        <v>26.15</v>
      </c>
      <c r="I890" s="340"/>
      <c r="J890" s="341"/>
      <c r="K890" s="342"/>
      <c r="L890" s="343"/>
      <c r="M890" s="343"/>
      <c r="N890" s="344"/>
      <c r="O890" s="333"/>
      <c r="P890" s="333"/>
      <c r="Q890" s="334"/>
      <c r="R890" s="334"/>
      <c r="S890" s="333"/>
      <c r="T890" s="333"/>
      <c r="U890" s="334"/>
      <c r="V890" s="334"/>
      <c r="W890" s="333"/>
      <c r="X890" s="333"/>
      <c r="Y890" s="334"/>
      <c r="Z890" s="334"/>
      <c r="AA890" s="333"/>
      <c r="AB890" s="333"/>
      <c r="AC890" s="348">
        <f>(SUM(O890:AB891))*H890</f>
        <v>0</v>
      </c>
      <c r="AD890" s="349"/>
      <c r="AE890" s="349"/>
      <c r="AF890" s="21"/>
      <c r="AG890" s="332" t="s">
        <v>505</v>
      </c>
      <c r="AJ890" s="116" t="b">
        <f>OR(ISERROR(AC890),ISERROR(H890))</f>
        <v>0</v>
      </c>
      <c r="AM890" s="320"/>
      <c r="AN890" s="320"/>
      <c r="AO890" s="320"/>
      <c r="AP890" s="320"/>
      <c r="AQ890" s="68" t="str">
        <f>IFERROR(LEFT(B890,SEARCH("
",B890)),B890)</f>
        <v xml:space="preserve">Meat Sandwich Platter
</v>
      </c>
      <c r="AR890" s="193" t="str">
        <f>IF(AS890="","",MAX(AR$879:AR889)+1)</f>
        <v/>
      </c>
      <c r="AS890" s="252" t="str">
        <f>IF(SUM(O890:AB890)&gt;0,AQ890,"")</f>
        <v/>
      </c>
      <c r="AT890" s="253" t="str">
        <f>IF(O890&gt;0,O890,"")</f>
        <v/>
      </c>
      <c r="AU890" s="254" t="str">
        <f>IF(Q890&gt;0,Q890,"")</f>
        <v/>
      </c>
      <c r="AV890" s="254" t="str">
        <f>IF(S890&gt;0,S890,"")</f>
        <v/>
      </c>
      <c r="AW890" s="254" t="str">
        <f>IF(U890&gt;0,U890,"")</f>
        <v/>
      </c>
      <c r="AX890" s="254" t="str">
        <f>IF(W890&gt;0,W890,"")</f>
        <v/>
      </c>
      <c r="AY890" s="255" t="str">
        <f>IF(Y890&gt;0,Y890,"")</f>
        <v/>
      </c>
      <c r="AZ890" s="255" t="str">
        <f>IF(AA890&gt;0,AA890,"")</f>
        <v/>
      </c>
      <c r="BA890" s="255" t="str">
        <f>IF(SUM(O890:AB890)&gt;0,(SUM(O890:AB890)*H890),"")</f>
        <v/>
      </c>
      <c r="BB890" s="255" t="str">
        <f>IF(SUM(O890:AB890)&gt;0,K890,"")</f>
        <v/>
      </c>
      <c r="BC890" s="276" t="str">
        <f>IF(SUM(O890:AB890)&gt;0,"ITEM","")</f>
        <v/>
      </c>
      <c r="BD890" s="193" t="str">
        <f>IF(BE890="","",MAX(BD$879:BD889)+1)</f>
        <v/>
      </c>
      <c r="BG890" s="280" t="str">
        <f t="shared" si="6"/>
        <v/>
      </c>
      <c r="BH890" s="279" t="str">
        <f t="shared" si="7"/>
        <v/>
      </c>
      <c r="BI890" s="279" t="str">
        <f t="shared" si="8"/>
        <v/>
      </c>
      <c r="BJ890" s="279" t="str">
        <f t="shared" si="9"/>
        <v/>
      </c>
      <c r="BK890" s="279" t="str">
        <f t="shared" si="10"/>
        <v/>
      </c>
      <c r="BL890" s="279" t="str">
        <f t="shared" si="11"/>
        <v/>
      </c>
      <c r="BM890" s="279" t="str">
        <f t="shared" si="12"/>
        <v/>
      </c>
      <c r="BN890" s="279" t="str">
        <f t="shared" si="13"/>
        <v/>
      </c>
      <c r="BO890" s="279" t="str">
        <f t="shared" si="14"/>
        <v/>
      </c>
      <c r="BP890" s="279" t="str">
        <f t="shared" si="15"/>
        <v/>
      </c>
      <c r="BQ890" s="282" t="str">
        <f t="shared" si="16"/>
        <v/>
      </c>
      <c r="BR890" s="280" t="str">
        <f t="shared" si="17"/>
        <v/>
      </c>
      <c r="BS890" s="282" t="str">
        <f t="shared" si="18"/>
        <v/>
      </c>
    </row>
    <row r="891" spans="1:71" ht="25" customHeight="1">
      <c r="A891" s="57"/>
      <c r="B891" s="345"/>
      <c r="C891" s="345"/>
      <c r="D891" s="345"/>
      <c r="E891" s="345"/>
      <c r="F891" s="345"/>
      <c r="G891" s="345"/>
      <c r="H891" s="340"/>
      <c r="I891" s="340"/>
      <c r="J891" s="341"/>
      <c r="K891" s="342"/>
      <c r="L891" s="343"/>
      <c r="M891" s="343"/>
      <c r="N891" s="344"/>
      <c r="O891" s="333"/>
      <c r="P891" s="333"/>
      <c r="Q891" s="334"/>
      <c r="R891" s="334"/>
      <c r="S891" s="333"/>
      <c r="T891" s="333"/>
      <c r="U891" s="334"/>
      <c r="V891" s="334"/>
      <c r="W891" s="333"/>
      <c r="X891" s="333"/>
      <c r="Y891" s="334"/>
      <c r="Z891" s="334"/>
      <c r="AA891" s="333"/>
      <c r="AB891" s="333"/>
      <c r="AC891" s="348"/>
      <c r="AD891" s="349"/>
      <c r="AE891" s="349"/>
      <c r="AF891" s="21"/>
      <c r="AG891" s="332"/>
      <c r="AM891" s="320"/>
      <c r="AN891" s="320"/>
      <c r="AO891" s="320"/>
      <c r="AP891" s="320"/>
      <c r="AQ891" s="68" t="str">
        <f>IFERROR(LEFT(B890,SEARCH("
",B890)),B890)</f>
        <v xml:space="preserve">Meat Sandwich Platter
</v>
      </c>
      <c r="AR891" s="193" t="str">
        <f>IF(AS891="","",MAX(AR$879:AR890)+1)</f>
        <v/>
      </c>
      <c r="AS891" s="209" t="str">
        <f>IF(SUM(O891:AB891)&gt;0,AQ891,"")</f>
        <v/>
      </c>
      <c r="AT891" s="251" t="str">
        <f>IF(O891&gt;0,O891,"")</f>
        <v/>
      </c>
      <c r="AU891" s="212" t="str">
        <f>IF(Q891&gt;0,Q891,"")</f>
        <v/>
      </c>
      <c r="AV891" s="212" t="str">
        <f>IF(S891&gt;0,S891,"")</f>
        <v/>
      </c>
      <c r="AW891" s="212" t="str">
        <f>IF(U891&gt;0,U891,"")</f>
        <v/>
      </c>
      <c r="AX891" s="212" t="str">
        <f>IF(W891&gt;0,W891,"")</f>
        <v/>
      </c>
      <c r="AY891" s="213" t="str">
        <f>IF(Y891&gt;0,Y891,"")</f>
        <v/>
      </c>
      <c r="AZ891" s="213" t="str">
        <f>IF(AA891&gt;0,AA891,"")</f>
        <v/>
      </c>
      <c r="BA891" s="255" t="str">
        <f>IF(SUM(O891:AB891)&gt;0,(SUM(O891:AB891)*H890),"")</f>
        <v/>
      </c>
      <c r="BB891" s="255" t="str">
        <f>IF(SUM(O891:AB891)&gt;0,K891,"")</f>
        <v/>
      </c>
      <c r="BC891" s="277" t="str">
        <f>IF(SUM(O891:AB891)&gt;0,"ITEM","")</f>
        <v/>
      </c>
      <c r="BD891" s="193" t="str">
        <f>IF(BE891="","",MAX(BD$879:BD890)+1)</f>
        <v/>
      </c>
      <c r="BG891" s="280" t="str">
        <f t="shared" si="6"/>
        <v/>
      </c>
      <c r="BH891" s="279" t="str">
        <f t="shared" si="7"/>
        <v/>
      </c>
      <c r="BI891" s="279" t="str">
        <f t="shared" si="8"/>
        <v/>
      </c>
      <c r="BJ891" s="279" t="str">
        <f t="shared" si="9"/>
        <v/>
      </c>
      <c r="BK891" s="279" t="str">
        <f t="shared" si="10"/>
        <v/>
      </c>
      <c r="BL891" s="279" t="str">
        <f t="shared" si="11"/>
        <v/>
      </c>
      <c r="BM891" s="279" t="str">
        <f t="shared" si="12"/>
        <v/>
      </c>
      <c r="BN891" s="279" t="str">
        <f t="shared" si="13"/>
        <v/>
      </c>
      <c r="BO891" s="279" t="str">
        <f t="shared" si="14"/>
        <v/>
      </c>
      <c r="BP891" s="279" t="str">
        <f t="shared" si="15"/>
        <v/>
      </c>
      <c r="BQ891" s="282" t="str">
        <f t="shared" si="16"/>
        <v/>
      </c>
      <c r="BR891" s="280" t="str">
        <f t="shared" si="17"/>
        <v/>
      </c>
      <c r="BS891" s="282" t="str">
        <f t="shared" si="18"/>
        <v/>
      </c>
    </row>
    <row r="892" spans="1:71" ht="7"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R892" s="193" t="str">
        <f>IF(AS892="","",MAX(AR$879:AR891)+1)</f>
        <v/>
      </c>
      <c r="BD892" s="193" t="str">
        <f>IF(BE892="","",MAX(BD$879:BD891)+1)</f>
        <v/>
      </c>
      <c r="BG892" s="280" t="str">
        <f t="shared" si="6"/>
        <v/>
      </c>
      <c r="BH892" s="279" t="str">
        <f t="shared" si="7"/>
        <v/>
      </c>
      <c r="BI892" s="279" t="str">
        <f t="shared" si="8"/>
        <v/>
      </c>
      <c r="BJ892" s="279" t="str">
        <f t="shared" si="9"/>
        <v/>
      </c>
      <c r="BK892" s="279" t="str">
        <f t="shared" si="10"/>
        <v/>
      </c>
      <c r="BL892" s="279" t="str">
        <f t="shared" si="11"/>
        <v/>
      </c>
      <c r="BM892" s="279" t="str">
        <f t="shared" si="12"/>
        <v/>
      </c>
      <c r="BN892" s="279" t="str">
        <f t="shared" si="13"/>
        <v/>
      </c>
      <c r="BO892" s="279" t="str">
        <f t="shared" si="14"/>
        <v/>
      </c>
      <c r="BP892" s="279" t="str">
        <f t="shared" si="15"/>
        <v/>
      </c>
      <c r="BQ892" s="282" t="str">
        <f t="shared" si="16"/>
        <v/>
      </c>
      <c r="BR892" s="280" t="str">
        <f t="shared" si="17"/>
        <v/>
      </c>
      <c r="BS892" s="282" t="str">
        <f t="shared" si="18"/>
        <v/>
      </c>
    </row>
    <row r="893" spans="1:71" ht="25" customHeight="1">
      <c r="A893" s="57"/>
      <c r="B893" s="345" t="s">
        <v>506</v>
      </c>
      <c r="C893" s="345"/>
      <c r="D893" s="345"/>
      <c r="E893" s="345"/>
      <c r="F893" s="345"/>
      <c r="G893" s="345"/>
      <c r="H893" s="340">
        <f>VLOOKUP($AG893,PriceList,3,FALSE)</f>
        <v>22.15</v>
      </c>
      <c r="I893" s="340"/>
      <c r="J893" s="341"/>
      <c r="K893" s="342"/>
      <c r="L893" s="343"/>
      <c r="M893" s="343"/>
      <c r="N893" s="344"/>
      <c r="O893" s="333"/>
      <c r="P893" s="333"/>
      <c r="Q893" s="334"/>
      <c r="R893" s="334"/>
      <c r="S893" s="333"/>
      <c r="T893" s="333"/>
      <c r="U893" s="334"/>
      <c r="V893" s="334"/>
      <c r="W893" s="333"/>
      <c r="X893" s="333"/>
      <c r="Y893" s="334"/>
      <c r="Z893" s="334"/>
      <c r="AA893" s="333"/>
      <c r="AB893" s="333"/>
      <c r="AC893" s="348">
        <f>(SUM(O893:AB894))*H893</f>
        <v>0</v>
      </c>
      <c r="AD893" s="349"/>
      <c r="AE893" s="349"/>
      <c r="AF893" s="21"/>
      <c r="AG893" s="332" t="s">
        <v>507</v>
      </c>
      <c r="AJ893" s="116" t="b">
        <f>OR(ISERROR(AC893),ISERROR(H893))</f>
        <v>0</v>
      </c>
      <c r="AQ893" s="68" t="str">
        <f>IFERROR(LEFT(B893,SEARCH("
",B893)),B893)</f>
        <v xml:space="preserve">Vegetarian Sandwich Platter
</v>
      </c>
      <c r="AR893" s="193" t="str">
        <f>IF(AS893="","",MAX(AR$879:AR892)+1)</f>
        <v/>
      </c>
      <c r="AS893" s="252" t="str">
        <f>IF(SUM(O893:AB893)&gt;0,AQ893,"")</f>
        <v/>
      </c>
      <c r="AT893" s="253" t="str">
        <f>IF(O893&gt;0,O893,"")</f>
        <v/>
      </c>
      <c r="AU893" s="254" t="str">
        <f>IF(Q893&gt;0,Q893,"")</f>
        <v/>
      </c>
      <c r="AV893" s="254" t="str">
        <f>IF(S893&gt;0,S893,"")</f>
        <v/>
      </c>
      <c r="AW893" s="254" t="str">
        <f>IF(U893&gt;0,U893,"")</f>
        <v/>
      </c>
      <c r="AX893" s="254" t="str">
        <f>IF(W893&gt;0,W893,"")</f>
        <v/>
      </c>
      <c r="AY893" s="255" t="str">
        <f>IF(Y893&gt;0,Y893,"")</f>
        <v/>
      </c>
      <c r="AZ893" s="255" t="str">
        <f>IF(AA893&gt;0,AA893,"")</f>
        <v/>
      </c>
      <c r="BA893" s="255" t="str">
        <f>IF(SUM(O893:AB893)&gt;0,(SUM(O893:AB893)*H893),"")</f>
        <v/>
      </c>
      <c r="BB893" s="255" t="str">
        <f>IF(SUM(O893:AB893)&gt;0,K893,"")</f>
        <v/>
      </c>
      <c r="BC893" s="276" t="str">
        <f>IF(SUM(O893:AB893)&gt;0,"ITEM","")</f>
        <v/>
      </c>
      <c r="BD893" s="193" t="str">
        <f>IF(BE893="","",MAX(BD$879:BD892)+1)</f>
        <v/>
      </c>
      <c r="BG893" s="280" t="str">
        <f t="shared" si="6"/>
        <v/>
      </c>
      <c r="BH893" s="279" t="str">
        <f t="shared" si="7"/>
        <v/>
      </c>
      <c r="BI893" s="279" t="str">
        <f t="shared" si="8"/>
        <v/>
      </c>
      <c r="BJ893" s="279" t="str">
        <f t="shared" si="9"/>
        <v/>
      </c>
      <c r="BK893" s="279" t="str">
        <f t="shared" si="10"/>
        <v/>
      </c>
      <c r="BL893" s="279" t="str">
        <f t="shared" si="11"/>
        <v/>
      </c>
      <c r="BM893" s="279" t="str">
        <f t="shared" si="12"/>
        <v/>
      </c>
      <c r="BN893" s="279" t="str">
        <f t="shared" si="13"/>
        <v/>
      </c>
      <c r="BO893" s="279" t="str">
        <f t="shared" si="14"/>
        <v/>
      </c>
      <c r="BP893" s="279" t="str">
        <f t="shared" si="15"/>
        <v/>
      </c>
      <c r="BQ893" s="282" t="str">
        <f t="shared" si="16"/>
        <v/>
      </c>
      <c r="BR893" s="280" t="str">
        <f t="shared" si="17"/>
        <v/>
      </c>
      <c r="BS893" s="282" t="str">
        <f t="shared" si="18"/>
        <v/>
      </c>
    </row>
    <row r="894" spans="1:71" ht="25" customHeight="1">
      <c r="A894" s="57"/>
      <c r="B894" s="345"/>
      <c r="C894" s="345"/>
      <c r="D894" s="345"/>
      <c r="E894" s="345"/>
      <c r="F894" s="345"/>
      <c r="G894" s="345"/>
      <c r="H894" s="340"/>
      <c r="I894" s="340"/>
      <c r="J894" s="341"/>
      <c r="K894" s="342"/>
      <c r="L894" s="343"/>
      <c r="M894" s="343"/>
      <c r="N894" s="344"/>
      <c r="O894" s="333"/>
      <c r="P894" s="333"/>
      <c r="Q894" s="334"/>
      <c r="R894" s="334"/>
      <c r="S894" s="333"/>
      <c r="T894" s="333"/>
      <c r="U894" s="334"/>
      <c r="V894" s="334"/>
      <c r="W894" s="333"/>
      <c r="X894" s="333"/>
      <c r="Y894" s="334"/>
      <c r="Z894" s="334"/>
      <c r="AA894" s="333"/>
      <c r="AB894" s="333"/>
      <c r="AC894" s="348"/>
      <c r="AD894" s="349"/>
      <c r="AE894" s="349"/>
      <c r="AF894" s="21"/>
      <c r="AG894" s="332"/>
      <c r="AQ894" s="68" t="str">
        <f>IFERROR(LEFT(B893,SEARCH("
",B893)),B893)</f>
        <v xml:space="preserve">Vegetarian Sandwich Platter
</v>
      </c>
      <c r="AR894" s="193" t="str">
        <f>IF(AS894="","",MAX(AR$879:AR893)+1)</f>
        <v/>
      </c>
      <c r="AS894" s="209" t="str">
        <f>IF(SUM(O894:AB894)&gt;0,AQ894,"")</f>
        <v/>
      </c>
      <c r="AT894" s="251" t="str">
        <f>IF(O894&gt;0,O894,"")</f>
        <v/>
      </c>
      <c r="AU894" s="212" t="str">
        <f>IF(Q894&gt;0,Q894,"")</f>
        <v/>
      </c>
      <c r="AV894" s="212" t="str">
        <f>IF(S894&gt;0,S894,"")</f>
        <v/>
      </c>
      <c r="AW894" s="212" t="str">
        <f>IF(U894&gt;0,U894,"")</f>
        <v/>
      </c>
      <c r="AX894" s="212" t="str">
        <f>IF(W894&gt;0,W894,"")</f>
        <v/>
      </c>
      <c r="AY894" s="213" t="str">
        <f>IF(Y894&gt;0,Y894,"")</f>
        <v/>
      </c>
      <c r="AZ894" s="213" t="str">
        <f>IF(AA894&gt;0,AA894,"")</f>
        <v/>
      </c>
      <c r="BA894" s="255" t="str">
        <f>IF(SUM(O894:AB894)&gt;0,(SUM(O894:AB894)*H893),"")</f>
        <v/>
      </c>
      <c r="BB894" s="255" t="str">
        <f>IF(SUM(O894:AB894)&gt;0,K894,"")</f>
        <v/>
      </c>
      <c r="BC894" s="277" t="str">
        <f>IF(SUM(O894:AB894)&gt;0,"ITEM","")</f>
        <v/>
      </c>
      <c r="BD894" s="193" t="str">
        <f>IF(BE894="","",MAX(BD$879:BD893)+1)</f>
        <v/>
      </c>
      <c r="BG894" s="280" t="str">
        <f t="shared" si="6"/>
        <v/>
      </c>
      <c r="BH894" s="279" t="str">
        <f t="shared" si="7"/>
        <v/>
      </c>
      <c r="BI894" s="279" t="str">
        <f t="shared" si="8"/>
        <v/>
      </c>
      <c r="BJ894" s="279" t="str">
        <f t="shared" si="9"/>
        <v/>
      </c>
      <c r="BK894" s="279" t="str">
        <f t="shared" si="10"/>
        <v/>
      </c>
      <c r="BL894" s="279" t="str">
        <f t="shared" si="11"/>
        <v/>
      </c>
      <c r="BM894" s="279" t="str">
        <f t="shared" si="12"/>
        <v/>
      </c>
      <c r="BN894" s="279" t="str">
        <f t="shared" si="13"/>
        <v/>
      </c>
      <c r="BO894" s="279" t="str">
        <f t="shared" si="14"/>
        <v/>
      </c>
      <c r="BP894" s="279" t="str">
        <f t="shared" si="15"/>
        <v/>
      </c>
      <c r="BQ894" s="282" t="str">
        <f t="shared" si="16"/>
        <v/>
      </c>
      <c r="BR894" s="280" t="str">
        <f t="shared" si="17"/>
        <v/>
      </c>
      <c r="BS894" s="282" t="str">
        <f t="shared" si="18"/>
        <v/>
      </c>
    </row>
    <row r="895" spans="1:71" ht="7"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R895" s="193" t="str">
        <f>IF(AS895="","",MAX(AR$879:AR894)+1)</f>
        <v/>
      </c>
      <c r="BD895" s="193" t="str">
        <f>IF(BE895="","",MAX(BD$879:BD894)+1)</f>
        <v/>
      </c>
      <c r="BG895" s="280" t="str">
        <f t="shared" si="6"/>
        <v/>
      </c>
      <c r="BH895" s="279" t="str">
        <f t="shared" si="7"/>
        <v/>
      </c>
      <c r="BI895" s="279" t="str">
        <f t="shared" si="8"/>
        <v/>
      </c>
      <c r="BJ895" s="279" t="str">
        <f t="shared" si="9"/>
        <v/>
      </c>
      <c r="BK895" s="279" t="str">
        <f t="shared" si="10"/>
        <v/>
      </c>
      <c r="BL895" s="279" t="str">
        <f t="shared" si="11"/>
        <v/>
      </c>
      <c r="BM895" s="279" t="str">
        <f t="shared" si="12"/>
        <v/>
      </c>
      <c r="BN895" s="279" t="str">
        <f t="shared" si="13"/>
        <v/>
      </c>
      <c r="BO895" s="279" t="str">
        <f t="shared" si="14"/>
        <v/>
      </c>
      <c r="BP895" s="279" t="str">
        <f t="shared" si="15"/>
        <v/>
      </c>
      <c r="BQ895" s="282" t="str">
        <f t="shared" si="16"/>
        <v/>
      </c>
      <c r="BR895" s="280" t="str">
        <f t="shared" si="17"/>
        <v/>
      </c>
      <c r="BS895" s="282" t="str">
        <f t="shared" si="18"/>
        <v/>
      </c>
    </row>
    <row r="896" spans="1:71" ht="25" customHeight="1">
      <c r="A896" s="57"/>
      <c r="B896" s="345" t="s">
        <v>508</v>
      </c>
      <c r="C896" s="345"/>
      <c r="D896" s="345"/>
      <c r="E896" s="345"/>
      <c r="F896" s="345"/>
      <c r="G896" s="345"/>
      <c r="H896" s="340">
        <f>VLOOKUP($AG896,PriceList,3,FALSE)</f>
        <v>25.2</v>
      </c>
      <c r="I896" s="340"/>
      <c r="J896" s="341"/>
      <c r="K896" s="342"/>
      <c r="L896" s="343"/>
      <c r="M896" s="343"/>
      <c r="N896" s="344"/>
      <c r="O896" s="333"/>
      <c r="P896" s="333"/>
      <c r="Q896" s="334"/>
      <c r="R896" s="334"/>
      <c r="S896" s="333"/>
      <c r="T896" s="333"/>
      <c r="U896" s="334"/>
      <c r="V896" s="334"/>
      <c r="W896" s="333"/>
      <c r="X896" s="333"/>
      <c r="Y896" s="334"/>
      <c r="Z896" s="334"/>
      <c r="AA896" s="333"/>
      <c r="AB896" s="333"/>
      <c r="AC896" s="348">
        <f>(SUM(O896:AB897))*H896</f>
        <v>0</v>
      </c>
      <c r="AD896" s="349"/>
      <c r="AE896" s="349"/>
      <c r="AF896" s="21"/>
      <c r="AG896" s="332" t="s">
        <v>509</v>
      </c>
      <c r="AJ896" s="116" t="b">
        <f>OR(ISERROR(AC896),ISERROR(H896))</f>
        <v>0</v>
      </c>
      <c r="AQ896" s="68" t="str">
        <f>IFERROR(LEFT(B896,SEARCH("
",B896)),B896)</f>
        <v xml:space="preserve">Mixed Wrap Platter
</v>
      </c>
      <c r="AR896" s="193" t="str">
        <f>IF(AS896="","",MAX(AR$879:AR895)+1)</f>
        <v/>
      </c>
      <c r="AS896" s="252" t="str">
        <f>IF(SUM(O896:AB896)&gt;0,AQ896,"")</f>
        <v/>
      </c>
      <c r="AT896" s="253" t="str">
        <f>IF(O896&gt;0,O896,"")</f>
        <v/>
      </c>
      <c r="AU896" s="254" t="str">
        <f>IF(Q896&gt;0,Q896,"")</f>
        <v/>
      </c>
      <c r="AV896" s="254" t="str">
        <f>IF(S896&gt;0,S896,"")</f>
        <v/>
      </c>
      <c r="AW896" s="254" t="str">
        <f>IF(U896&gt;0,U896,"")</f>
        <v/>
      </c>
      <c r="AX896" s="254" t="str">
        <f>IF(W896&gt;0,W896,"")</f>
        <v/>
      </c>
      <c r="AY896" s="255" t="str">
        <f>IF(Y896&gt;0,Y896,"")</f>
        <v/>
      </c>
      <c r="AZ896" s="255" t="str">
        <f>IF(AA896&gt;0,AA896,"")</f>
        <v/>
      </c>
      <c r="BA896" s="255" t="str">
        <f>IF(SUM(O896:AB896)&gt;0,(SUM(O896:AB896)*H896),"")</f>
        <v/>
      </c>
      <c r="BB896" s="255" t="str">
        <f>IF(SUM(O896:AB896)&gt;0,K896,"")</f>
        <v/>
      </c>
      <c r="BC896" s="276" t="str">
        <f>IF(SUM(O896:AB896)&gt;0,"ITEM","")</f>
        <v/>
      </c>
      <c r="BD896" s="193" t="str">
        <f>IF(BE896="","",MAX(BD$879:BD895)+1)</f>
        <v/>
      </c>
      <c r="BG896" s="280" t="str">
        <f t="shared" si="6"/>
        <v/>
      </c>
      <c r="BH896" s="279" t="str">
        <f t="shared" si="7"/>
        <v/>
      </c>
      <c r="BI896" s="279" t="str">
        <f t="shared" si="8"/>
        <v/>
      </c>
      <c r="BJ896" s="279" t="str">
        <f t="shared" si="9"/>
        <v/>
      </c>
      <c r="BK896" s="279" t="str">
        <f t="shared" si="10"/>
        <v/>
      </c>
      <c r="BL896" s="279" t="str">
        <f t="shared" si="11"/>
        <v/>
      </c>
      <c r="BM896" s="279" t="str">
        <f t="shared" si="12"/>
        <v/>
      </c>
      <c r="BN896" s="279" t="str">
        <f t="shared" si="13"/>
        <v/>
      </c>
      <c r="BO896" s="279" t="str">
        <f t="shared" si="14"/>
        <v/>
      </c>
      <c r="BP896" s="279" t="str">
        <f t="shared" si="15"/>
        <v/>
      </c>
      <c r="BQ896" s="282" t="str">
        <f t="shared" si="16"/>
        <v/>
      </c>
      <c r="BR896" s="280" t="str">
        <f t="shared" si="17"/>
        <v/>
      </c>
      <c r="BS896" s="282" t="str">
        <f t="shared" si="18"/>
        <v/>
      </c>
    </row>
    <row r="897" spans="1:71" ht="25" customHeight="1">
      <c r="A897" s="57"/>
      <c r="B897" s="345"/>
      <c r="C897" s="345"/>
      <c r="D897" s="345"/>
      <c r="E897" s="345"/>
      <c r="F897" s="345"/>
      <c r="G897" s="345"/>
      <c r="H897" s="340"/>
      <c r="I897" s="340"/>
      <c r="J897" s="341"/>
      <c r="K897" s="342"/>
      <c r="L897" s="343"/>
      <c r="M897" s="343"/>
      <c r="N897" s="344"/>
      <c r="O897" s="333"/>
      <c r="P897" s="333"/>
      <c r="Q897" s="334"/>
      <c r="R897" s="334"/>
      <c r="S897" s="333"/>
      <c r="T897" s="333"/>
      <c r="U897" s="334"/>
      <c r="V897" s="334"/>
      <c r="W897" s="333"/>
      <c r="X897" s="333"/>
      <c r="Y897" s="334"/>
      <c r="Z897" s="334"/>
      <c r="AA897" s="333"/>
      <c r="AB897" s="333"/>
      <c r="AC897" s="348"/>
      <c r="AD897" s="349"/>
      <c r="AE897" s="349"/>
      <c r="AF897" s="21"/>
      <c r="AG897" s="332"/>
      <c r="AQ897" s="68" t="str">
        <f>IFERROR(LEFT(B896,SEARCH("
",B896)),B896)</f>
        <v xml:space="preserve">Mixed Wrap Platter
</v>
      </c>
      <c r="AR897" s="193" t="str">
        <f>IF(AS897="","",MAX(AR$879:AR896)+1)</f>
        <v/>
      </c>
      <c r="AS897" s="209" t="str">
        <f>IF(SUM(O897:AB897)&gt;0,AQ897,"")</f>
        <v/>
      </c>
      <c r="AT897" s="251" t="str">
        <f>IF(O897&gt;0,O897,"")</f>
        <v/>
      </c>
      <c r="AU897" s="212" t="str">
        <f>IF(Q897&gt;0,Q897,"")</f>
        <v/>
      </c>
      <c r="AV897" s="212" t="str">
        <f>IF(S897&gt;0,S897,"")</f>
        <v/>
      </c>
      <c r="AW897" s="212" t="str">
        <f>IF(U897&gt;0,U897,"")</f>
        <v/>
      </c>
      <c r="AX897" s="212" t="str">
        <f>IF(W897&gt;0,W897,"")</f>
        <v/>
      </c>
      <c r="AY897" s="213" t="str">
        <f>IF(Y897&gt;0,Y897,"")</f>
        <v/>
      </c>
      <c r="AZ897" s="213" t="str">
        <f>IF(AA897&gt;0,AA897,"")</f>
        <v/>
      </c>
      <c r="BA897" s="255" t="str">
        <f>IF(SUM(O897:AB897)&gt;0,(SUM(O897:AB897)*H896),"")</f>
        <v/>
      </c>
      <c r="BB897" s="255" t="str">
        <f>IF(SUM(O897:AB897)&gt;0,K897,"")</f>
        <v/>
      </c>
      <c r="BC897" s="277" t="str">
        <f>IF(SUM(O897:AB897)&gt;0,"ITEM","")</f>
        <v/>
      </c>
      <c r="BD897" s="193" t="str">
        <f>IF(BE897="","",MAX(BD$879:BD896)+1)</f>
        <v/>
      </c>
      <c r="BG897" s="280" t="str">
        <f t="shared" si="6"/>
        <v/>
      </c>
      <c r="BH897" s="279" t="str">
        <f t="shared" si="7"/>
        <v/>
      </c>
      <c r="BI897" s="279" t="str">
        <f t="shared" si="8"/>
        <v/>
      </c>
      <c r="BJ897" s="279" t="str">
        <f t="shared" si="9"/>
        <v/>
      </c>
      <c r="BK897" s="279" t="str">
        <f t="shared" si="10"/>
        <v/>
      </c>
      <c r="BL897" s="279" t="str">
        <f t="shared" si="11"/>
        <v/>
      </c>
      <c r="BM897" s="279" t="str">
        <f t="shared" si="12"/>
        <v/>
      </c>
      <c r="BN897" s="279" t="str">
        <f t="shared" si="13"/>
        <v/>
      </c>
      <c r="BO897" s="279" t="str">
        <f t="shared" si="14"/>
        <v/>
      </c>
      <c r="BP897" s="279" t="str">
        <f t="shared" si="15"/>
        <v/>
      </c>
      <c r="BQ897" s="282" t="str">
        <f t="shared" si="16"/>
        <v/>
      </c>
      <c r="BR897" s="280" t="str">
        <f t="shared" si="17"/>
        <v/>
      </c>
      <c r="BS897" s="282" t="str">
        <f t="shared" si="18"/>
        <v/>
      </c>
    </row>
    <row r="898" spans="1:71" ht="7"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R898" s="193" t="str">
        <f>IF(AS898="","",MAX(AR$879:AR897)+1)</f>
        <v/>
      </c>
      <c r="BD898" s="193" t="str">
        <f>IF(BE898="","",MAX(BD$879:BD897)+1)</f>
        <v/>
      </c>
      <c r="BG898" s="280" t="str">
        <f t="shared" si="6"/>
        <v/>
      </c>
      <c r="BH898" s="279" t="str">
        <f t="shared" si="7"/>
        <v/>
      </c>
      <c r="BI898" s="279" t="str">
        <f t="shared" si="8"/>
        <v/>
      </c>
      <c r="BJ898" s="279" t="str">
        <f t="shared" si="9"/>
        <v/>
      </c>
      <c r="BK898" s="279" t="str">
        <f t="shared" si="10"/>
        <v/>
      </c>
      <c r="BL898" s="279" t="str">
        <f t="shared" si="11"/>
        <v/>
      </c>
      <c r="BM898" s="279" t="str">
        <f t="shared" si="12"/>
        <v/>
      </c>
      <c r="BN898" s="279" t="str">
        <f t="shared" si="13"/>
        <v/>
      </c>
      <c r="BO898" s="279" t="str">
        <f t="shared" si="14"/>
        <v/>
      </c>
      <c r="BP898" s="279" t="str">
        <f t="shared" si="15"/>
        <v/>
      </c>
      <c r="BQ898" s="282" t="str">
        <f t="shared" si="16"/>
        <v/>
      </c>
      <c r="BR898" s="280" t="str">
        <f t="shared" si="17"/>
        <v/>
      </c>
      <c r="BS898" s="282" t="str">
        <f t="shared" si="18"/>
        <v/>
      </c>
    </row>
    <row r="899" spans="1:71" ht="25" customHeight="1">
      <c r="A899" s="57"/>
      <c r="B899" s="345" t="s">
        <v>510</v>
      </c>
      <c r="C899" s="345"/>
      <c r="D899" s="345"/>
      <c r="E899" s="345"/>
      <c r="F899" s="345"/>
      <c r="G899" s="345"/>
      <c r="H899" s="340">
        <f>VLOOKUP($AG899,PriceList,3,FALSE)</f>
        <v>45</v>
      </c>
      <c r="I899" s="340"/>
      <c r="J899" s="341"/>
      <c r="K899" s="342"/>
      <c r="L899" s="343"/>
      <c r="M899" s="343"/>
      <c r="N899" s="344"/>
      <c r="O899" s="333"/>
      <c r="P899" s="333"/>
      <c r="Q899" s="334"/>
      <c r="R899" s="334"/>
      <c r="S899" s="333"/>
      <c r="T899" s="333"/>
      <c r="U899" s="334"/>
      <c r="V899" s="334"/>
      <c r="W899" s="333"/>
      <c r="X899" s="333"/>
      <c r="Y899" s="334"/>
      <c r="Z899" s="334"/>
      <c r="AA899" s="333"/>
      <c r="AB899" s="333"/>
      <c r="AC899" s="348">
        <f>(SUM(O899:AB900))*H899</f>
        <v>0</v>
      </c>
      <c r="AD899" s="349"/>
      <c r="AE899" s="349"/>
      <c r="AF899" s="21"/>
      <c r="AG899" s="332" t="s">
        <v>511</v>
      </c>
      <c r="AJ899" s="116" t="b">
        <f>OR(ISERROR(AC899),ISERROR(H899))</f>
        <v>0</v>
      </c>
      <c r="AQ899" s="68" t="str">
        <f>IFERROR(LEFT(B899,SEARCH("
",B899)),B899)</f>
        <v xml:space="preserve">Vegetarian Wrap Platter
</v>
      </c>
      <c r="AR899" s="193" t="str">
        <f>IF(AS899="","",MAX(AR$879:AR898)+1)</f>
        <v/>
      </c>
      <c r="AS899" s="252" t="str">
        <f>IF(SUM(O899:AB899)&gt;0,AQ899,"")</f>
        <v/>
      </c>
      <c r="AT899" s="253" t="str">
        <f>IF(O899&gt;0,O899,"")</f>
        <v/>
      </c>
      <c r="AU899" s="254" t="str">
        <f>IF(Q899&gt;0,Q899,"")</f>
        <v/>
      </c>
      <c r="AV899" s="254" t="str">
        <f>IF(S899&gt;0,S899,"")</f>
        <v/>
      </c>
      <c r="AW899" s="254" t="str">
        <f>IF(U899&gt;0,U899,"")</f>
        <v/>
      </c>
      <c r="AX899" s="254" t="str">
        <f>IF(W899&gt;0,W899,"")</f>
        <v/>
      </c>
      <c r="AY899" s="255" t="str">
        <f>IF(Y899&gt;0,Y899,"")</f>
        <v/>
      </c>
      <c r="AZ899" s="255" t="str">
        <f>IF(AA899&gt;0,AA899,"")</f>
        <v/>
      </c>
      <c r="BA899" s="255" t="str">
        <f>IF(SUM(O899:AB899)&gt;0,(SUM(O899:AB899)*H899),"")</f>
        <v/>
      </c>
      <c r="BB899" s="255" t="str">
        <f>IF(SUM(O899:AB899)&gt;0,K899,"")</f>
        <v/>
      </c>
      <c r="BC899" s="276" t="str">
        <f>IF(SUM(O899:AB899)&gt;0,"ITEM","")</f>
        <v/>
      </c>
      <c r="BD899" s="193" t="str">
        <f>IF(BE899="","",MAX(BD$879:BD898)+1)</f>
        <v/>
      </c>
      <c r="BG899" s="280" t="str">
        <f t="shared" si="6"/>
        <v/>
      </c>
      <c r="BH899" s="279" t="str">
        <f t="shared" si="7"/>
        <v/>
      </c>
      <c r="BI899" s="279" t="str">
        <f t="shared" si="8"/>
        <v/>
      </c>
      <c r="BJ899" s="279" t="str">
        <f t="shared" si="9"/>
        <v/>
      </c>
      <c r="BK899" s="279" t="str">
        <f t="shared" si="10"/>
        <v/>
      </c>
      <c r="BL899" s="279" t="str">
        <f t="shared" si="11"/>
        <v/>
      </c>
      <c r="BM899" s="279" t="str">
        <f t="shared" si="12"/>
        <v/>
      </c>
      <c r="BN899" s="279" t="str">
        <f t="shared" si="13"/>
        <v/>
      </c>
      <c r="BO899" s="279" t="str">
        <f t="shared" si="14"/>
        <v/>
      </c>
      <c r="BP899" s="279" t="str">
        <f t="shared" si="15"/>
        <v/>
      </c>
      <c r="BQ899" s="282" t="str">
        <f t="shared" si="16"/>
        <v/>
      </c>
      <c r="BR899" s="280" t="str">
        <f t="shared" si="17"/>
        <v/>
      </c>
      <c r="BS899" s="282" t="str">
        <f t="shared" si="18"/>
        <v/>
      </c>
    </row>
    <row r="900" spans="1:71" ht="25" customHeight="1">
      <c r="A900" s="57"/>
      <c r="B900" s="345"/>
      <c r="C900" s="345"/>
      <c r="D900" s="345"/>
      <c r="E900" s="345"/>
      <c r="F900" s="345"/>
      <c r="G900" s="345"/>
      <c r="H900" s="340"/>
      <c r="I900" s="340"/>
      <c r="J900" s="341"/>
      <c r="K900" s="342"/>
      <c r="L900" s="343"/>
      <c r="M900" s="343"/>
      <c r="N900" s="344"/>
      <c r="O900" s="333"/>
      <c r="P900" s="333"/>
      <c r="Q900" s="334"/>
      <c r="R900" s="334"/>
      <c r="S900" s="333"/>
      <c r="T900" s="333"/>
      <c r="U900" s="334"/>
      <c r="V900" s="334"/>
      <c r="W900" s="333"/>
      <c r="X900" s="333"/>
      <c r="Y900" s="334"/>
      <c r="Z900" s="334"/>
      <c r="AA900" s="333"/>
      <c r="AB900" s="333"/>
      <c r="AC900" s="348"/>
      <c r="AD900" s="349"/>
      <c r="AE900" s="349"/>
      <c r="AF900" s="21"/>
      <c r="AG900" s="332"/>
      <c r="AQ900" s="68" t="str">
        <f>IFERROR(LEFT(B899,SEARCH("
",B899)),B899)</f>
        <v xml:space="preserve">Vegetarian Wrap Platter
</v>
      </c>
      <c r="AR900" s="193" t="str">
        <f>IF(AS900="","",MAX(AR$879:AR899)+1)</f>
        <v/>
      </c>
      <c r="AS900" s="209" t="str">
        <f>IF(SUM(O900:AB900)&gt;0,AQ900,"")</f>
        <v/>
      </c>
      <c r="AT900" s="251" t="str">
        <f>IF(O900&gt;0,O900,"")</f>
        <v/>
      </c>
      <c r="AU900" s="212" t="str">
        <f>IF(Q900&gt;0,Q900,"")</f>
        <v/>
      </c>
      <c r="AV900" s="212" t="str">
        <f>IF(S900&gt;0,S900,"")</f>
        <v/>
      </c>
      <c r="AW900" s="212" t="str">
        <f>IF(U900&gt;0,U900,"")</f>
        <v/>
      </c>
      <c r="AX900" s="212" t="str">
        <f>IF(W900&gt;0,W900,"")</f>
        <v/>
      </c>
      <c r="AY900" s="213" t="str">
        <f>IF(Y900&gt;0,Y900,"")</f>
        <v/>
      </c>
      <c r="AZ900" s="213" t="str">
        <f>IF(AA900&gt;0,AA900,"")</f>
        <v/>
      </c>
      <c r="BA900" s="255" t="str">
        <f>IF(SUM(O900:AB900)&gt;0,(SUM(O900:AB900)*H899),"")</f>
        <v/>
      </c>
      <c r="BB900" s="255" t="str">
        <f>IF(SUM(O900:AB900)&gt;0,K900,"")</f>
        <v/>
      </c>
      <c r="BC900" s="277" t="str">
        <f>IF(SUM(O900:AB900)&gt;0,"ITEM","")</f>
        <v/>
      </c>
      <c r="BD900" s="193" t="str">
        <f>IF(BE900="","",MAX(BD$879:BD899)+1)</f>
        <v/>
      </c>
      <c r="BG900" s="280" t="str">
        <f t="shared" si="6"/>
        <v/>
      </c>
      <c r="BH900" s="279" t="str">
        <f t="shared" si="7"/>
        <v/>
      </c>
      <c r="BI900" s="279" t="str">
        <f t="shared" si="8"/>
        <v/>
      </c>
      <c r="BJ900" s="279" t="str">
        <f t="shared" si="9"/>
        <v/>
      </c>
      <c r="BK900" s="279" t="str">
        <f t="shared" si="10"/>
        <v/>
      </c>
      <c r="BL900" s="279" t="str">
        <f t="shared" si="11"/>
        <v/>
      </c>
      <c r="BM900" s="279" t="str">
        <f t="shared" si="12"/>
        <v/>
      </c>
      <c r="BN900" s="279" t="str">
        <f t="shared" si="13"/>
        <v/>
      </c>
      <c r="BO900" s="279" t="str">
        <f t="shared" si="14"/>
        <v/>
      </c>
      <c r="BP900" s="279" t="str">
        <f t="shared" si="15"/>
        <v/>
      </c>
      <c r="BQ900" s="282" t="str">
        <f t="shared" si="16"/>
        <v/>
      </c>
      <c r="BR900" s="280" t="str">
        <f t="shared" si="17"/>
        <v/>
      </c>
      <c r="BS900" s="282" t="str">
        <f t="shared" si="18"/>
        <v/>
      </c>
    </row>
    <row r="901" spans="1:71" ht="7"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R901" s="193" t="str">
        <f>IF(AS901="","",MAX(AR$879:AR900)+1)</f>
        <v/>
      </c>
      <c r="BD901" s="193" t="str">
        <f>IF(BE901="","",MAX(BD$879:BD900)+1)</f>
        <v/>
      </c>
      <c r="BG901" s="280" t="str">
        <f t="shared" si="6"/>
        <v/>
      </c>
      <c r="BH901" s="279" t="str">
        <f t="shared" si="7"/>
        <v/>
      </c>
      <c r="BI901" s="279" t="str">
        <f t="shared" si="8"/>
        <v/>
      </c>
      <c r="BJ901" s="279" t="str">
        <f t="shared" si="9"/>
        <v/>
      </c>
      <c r="BK901" s="279" t="str">
        <f t="shared" si="10"/>
        <v/>
      </c>
      <c r="BL901" s="279" t="str">
        <f t="shared" si="11"/>
        <v/>
      </c>
      <c r="BM901" s="279" t="str">
        <f t="shared" si="12"/>
        <v/>
      </c>
      <c r="BN901" s="279" t="str">
        <f t="shared" si="13"/>
        <v/>
      </c>
      <c r="BO901" s="279" t="str">
        <f t="shared" si="14"/>
        <v/>
      </c>
      <c r="BP901" s="279" t="str">
        <f t="shared" si="15"/>
        <v/>
      </c>
      <c r="BQ901" s="282" t="str">
        <f t="shared" si="16"/>
        <v/>
      </c>
      <c r="BR901" s="280" t="str">
        <f t="shared" si="17"/>
        <v/>
      </c>
      <c r="BS901" s="282" t="str">
        <f t="shared" si="18"/>
        <v/>
      </c>
    </row>
    <row r="902" spans="1:71" ht="25" customHeight="1">
      <c r="A902" s="57"/>
      <c r="B902" s="345" t="s">
        <v>512</v>
      </c>
      <c r="C902" s="345"/>
      <c r="D902" s="345"/>
      <c r="E902" s="345"/>
      <c r="F902" s="345"/>
      <c r="G902" s="345"/>
      <c r="H902" s="340">
        <f>VLOOKUP($AG902,PriceList,3,FALSE)</f>
        <v>18.5</v>
      </c>
      <c r="I902" s="340"/>
      <c r="J902" s="341"/>
      <c r="K902" s="342"/>
      <c r="L902" s="343"/>
      <c r="M902" s="343"/>
      <c r="N902" s="344"/>
      <c r="O902" s="333"/>
      <c r="P902" s="333"/>
      <c r="Q902" s="334"/>
      <c r="R902" s="334"/>
      <c r="S902" s="333"/>
      <c r="T902" s="333"/>
      <c r="U902" s="334"/>
      <c r="V902" s="334"/>
      <c r="W902" s="333"/>
      <c r="X902" s="333"/>
      <c r="Y902" s="334"/>
      <c r="Z902" s="334"/>
      <c r="AA902" s="333"/>
      <c r="AB902" s="333"/>
      <c r="AC902" s="348">
        <f>(SUM(O902:AB903))*H902</f>
        <v>0</v>
      </c>
      <c r="AD902" s="349"/>
      <c r="AE902" s="349"/>
      <c r="AF902" s="21"/>
      <c r="AG902" s="332" t="s">
        <v>513</v>
      </c>
      <c r="AJ902" s="116" t="b">
        <f>OR(ISERROR(AC902),ISERROR(H902))</f>
        <v>0</v>
      </c>
      <c r="AQ902" s="68" t="str">
        <f>IFERROR(LEFT(B902,SEARCH("
",B902)),B902)</f>
        <v xml:space="preserve">Mini Pastry Platter
</v>
      </c>
      <c r="AR902" s="193" t="str">
        <f>IF(AS902="","",MAX(AR$879:AR901)+1)</f>
        <v/>
      </c>
      <c r="AS902" s="252" t="str">
        <f>IF(SUM(O902:AB902)&gt;0,AQ902,"")</f>
        <v/>
      </c>
      <c r="AT902" s="253" t="str">
        <f>IF(O902&gt;0,O902,"")</f>
        <v/>
      </c>
      <c r="AU902" s="254" t="str">
        <f>IF(Q902&gt;0,Q902,"")</f>
        <v/>
      </c>
      <c r="AV902" s="254" t="str">
        <f>IF(S902&gt;0,S902,"")</f>
        <v/>
      </c>
      <c r="AW902" s="254" t="str">
        <f>IF(U902&gt;0,U902,"")</f>
        <v/>
      </c>
      <c r="AX902" s="254" t="str">
        <f>IF(W902&gt;0,W902,"")</f>
        <v/>
      </c>
      <c r="AY902" s="255" t="str">
        <f>IF(Y902&gt;0,Y902,"")</f>
        <v/>
      </c>
      <c r="AZ902" s="255" t="str">
        <f>IF(AA902&gt;0,AA902,"")</f>
        <v/>
      </c>
      <c r="BA902" s="255" t="str">
        <f>IF(SUM(O902:AB902)&gt;0,(SUM(O902:AB902)*H902),"")</f>
        <v/>
      </c>
      <c r="BB902" s="255" t="str">
        <f>IF(SUM(O902:AB902)&gt;0,K902,"")</f>
        <v/>
      </c>
      <c r="BC902" s="276" t="str">
        <f>IF(SUM(O902:AB902)&gt;0,"ITEM","")</f>
        <v/>
      </c>
      <c r="BD902" s="193" t="str">
        <f>IF(BE902="","",MAX(BD$879:BD901)+1)</f>
        <v/>
      </c>
      <c r="BG902" s="280" t="str">
        <f t="shared" si="6"/>
        <v/>
      </c>
      <c r="BH902" s="279" t="str">
        <f t="shared" si="7"/>
        <v/>
      </c>
      <c r="BI902" s="279" t="str">
        <f t="shared" si="8"/>
        <v/>
      </c>
      <c r="BJ902" s="279" t="str">
        <f t="shared" si="9"/>
        <v/>
      </c>
      <c r="BK902" s="279" t="str">
        <f t="shared" si="10"/>
        <v/>
      </c>
      <c r="BL902" s="279" t="str">
        <f t="shared" si="11"/>
        <v/>
      </c>
      <c r="BM902" s="279" t="str">
        <f t="shared" si="12"/>
        <v/>
      </c>
      <c r="BN902" s="279" t="str">
        <f t="shared" si="13"/>
        <v/>
      </c>
      <c r="BO902" s="279" t="str">
        <f t="shared" si="14"/>
        <v/>
      </c>
      <c r="BP902" s="279" t="str">
        <f t="shared" si="15"/>
        <v/>
      </c>
      <c r="BQ902" s="282" t="str">
        <f t="shared" si="16"/>
        <v/>
      </c>
      <c r="BR902" s="280" t="str">
        <f t="shared" si="17"/>
        <v/>
      </c>
      <c r="BS902" s="282" t="str">
        <f t="shared" si="18"/>
        <v/>
      </c>
    </row>
    <row r="903" spans="1:71" ht="25" customHeight="1">
      <c r="A903" s="57"/>
      <c r="B903" s="345"/>
      <c r="C903" s="345"/>
      <c r="D903" s="345"/>
      <c r="E903" s="345"/>
      <c r="F903" s="345"/>
      <c r="G903" s="345"/>
      <c r="H903" s="340"/>
      <c r="I903" s="340"/>
      <c r="J903" s="341"/>
      <c r="K903" s="342"/>
      <c r="L903" s="343"/>
      <c r="M903" s="343"/>
      <c r="N903" s="344"/>
      <c r="O903" s="333"/>
      <c r="P903" s="333"/>
      <c r="Q903" s="334"/>
      <c r="R903" s="334"/>
      <c r="S903" s="333"/>
      <c r="T903" s="333"/>
      <c r="U903" s="334"/>
      <c r="V903" s="334"/>
      <c r="W903" s="333"/>
      <c r="X903" s="333"/>
      <c r="Y903" s="334"/>
      <c r="Z903" s="334"/>
      <c r="AA903" s="333"/>
      <c r="AB903" s="333"/>
      <c r="AC903" s="348"/>
      <c r="AD903" s="349"/>
      <c r="AE903" s="349"/>
      <c r="AF903" s="21"/>
      <c r="AG903" s="332"/>
      <c r="AQ903" s="68" t="str">
        <f>IFERROR(LEFT(B902,SEARCH("
",B902)),B902)</f>
        <v xml:space="preserve">Mini Pastry Platter
</v>
      </c>
      <c r="AR903" s="193" t="str">
        <f>IF(AS903="","",MAX(AR$879:AR902)+1)</f>
        <v/>
      </c>
      <c r="AS903" s="209" t="str">
        <f>IF(SUM(O903:AB903)&gt;0,AQ903,"")</f>
        <v/>
      </c>
      <c r="AT903" s="251" t="str">
        <f>IF(O903&gt;0,O903,"")</f>
        <v/>
      </c>
      <c r="AU903" s="212" t="str">
        <f>IF(Q903&gt;0,Q903,"")</f>
        <v/>
      </c>
      <c r="AV903" s="212" t="str">
        <f>IF(S903&gt;0,S903,"")</f>
        <v/>
      </c>
      <c r="AW903" s="212" t="str">
        <f>IF(U903&gt;0,U903,"")</f>
        <v/>
      </c>
      <c r="AX903" s="212" t="str">
        <f>IF(W903&gt;0,W903,"")</f>
        <v/>
      </c>
      <c r="AY903" s="213" t="str">
        <f>IF(Y903&gt;0,Y903,"")</f>
        <v/>
      </c>
      <c r="AZ903" s="213" t="str">
        <f>IF(AA903&gt;0,AA903,"")</f>
        <v/>
      </c>
      <c r="BA903" s="255" t="str">
        <f>IF(SUM(O903:AB903)&gt;0,(SUM(O903:AB903)*H902),"")</f>
        <v/>
      </c>
      <c r="BB903" s="255" t="str">
        <f>IF(SUM(O903:AB903)&gt;0,K903,"")</f>
        <v/>
      </c>
      <c r="BC903" s="277" t="str">
        <f>IF(SUM(O903:AB903)&gt;0,"ITEM","")</f>
        <v/>
      </c>
      <c r="BD903" s="193" t="str">
        <f>IF(BE903="","",MAX(BD$879:BD902)+1)</f>
        <v/>
      </c>
      <c r="BG903" s="280" t="str">
        <f t="shared" si="6"/>
        <v/>
      </c>
      <c r="BH903" s="279" t="str">
        <f t="shared" si="7"/>
        <v/>
      </c>
      <c r="BI903" s="279" t="str">
        <f t="shared" si="8"/>
        <v/>
      </c>
      <c r="BJ903" s="279" t="str">
        <f t="shared" si="9"/>
        <v/>
      </c>
      <c r="BK903" s="279" t="str">
        <f t="shared" si="10"/>
        <v/>
      </c>
      <c r="BL903" s="279" t="str">
        <f t="shared" si="11"/>
        <v/>
      </c>
      <c r="BM903" s="279" t="str">
        <f t="shared" si="12"/>
        <v/>
      </c>
      <c r="BN903" s="279" t="str">
        <f t="shared" si="13"/>
        <v/>
      </c>
      <c r="BO903" s="279" t="str">
        <f t="shared" si="14"/>
        <v/>
      </c>
      <c r="BP903" s="279" t="str">
        <f t="shared" si="15"/>
        <v/>
      </c>
      <c r="BQ903" s="282" t="str">
        <f t="shared" si="16"/>
        <v/>
      </c>
      <c r="BR903" s="280" t="str">
        <f t="shared" si="17"/>
        <v/>
      </c>
      <c r="BS903" s="282" t="str">
        <f t="shared" si="18"/>
        <v/>
      </c>
    </row>
    <row r="904" spans="1:71" ht="7"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R904" s="193" t="str">
        <f>IF(AS904="","",MAX(AR$879:AR903)+1)</f>
        <v/>
      </c>
      <c r="BD904" s="193" t="str">
        <f>IF(BE904="","",MAX(BD$879:BD903)+1)</f>
        <v/>
      </c>
      <c r="BG904" s="280" t="str">
        <f t="shared" si="6"/>
        <v/>
      </c>
      <c r="BH904" s="279" t="str">
        <f t="shared" si="7"/>
        <v/>
      </c>
      <c r="BI904" s="279" t="str">
        <f t="shared" si="8"/>
        <v/>
      </c>
      <c r="BJ904" s="279" t="str">
        <f t="shared" si="9"/>
        <v/>
      </c>
      <c r="BK904" s="279" t="str">
        <f t="shared" si="10"/>
        <v/>
      </c>
      <c r="BL904" s="279" t="str">
        <f t="shared" si="11"/>
        <v/>
      </c>
      <c r="BM904" s="279" t="str">
        <f t="shared" si="12"/>
        <v/>
      </c>
      <c r="BN904" s="279" t="str">
        <f t="shared" si="13"/>
        <v/>
      </c>
      <c r="BO904" s="279" t="str">
        <f t="shared" si="14"/>
        <v/>
      </c>
      <c r="BP904" s="279" t="str">
        <f t="shared" si="15"/>
        <v/>
      </c>
      <c r="BQ904" s="282" t="str">
        <f t="shared" si="16"/>
        <v/>
      </c>
      <c r="BR904" s="280" t="str">
        <f t="shared" si="17"/>
        <v/>
      </c>
      <c r="BS904" s="282" t="str">
        <f t="shared" si="18"/>
        <v/>
      </c>
    </row>
    <row r="905" spans="1:71" ht="25" customHeight="1">
      <c r="A905" s="57"/>
      <c r="B905" s="345" t="s">
        <v>514</v>
      </c>
      <c r="C905" s="345"/>
      <c r="D905" s="345"/>
      <c r="E905" s="345"/>
      <c r="F905" s="345"/>
      <c r="G905" s="345"/>
      <c r="H905" s="340">
        <f>VLOOKUP($AG905,PriceList,3,FALSE)</f>
        <v>16.95</v>
      </c>
      <c r="I905" s="340"/>
      <c r="J905" s="341"/>
      <c r="K905" s="342"/>
      <c r="L905" s="343"/>
      <c r="M905" s="343"/>
      <c r="N905" s="344"/>
      <c r="O905" s="333"/>
      <c r="P905" s="333"/>
      <c r="Q905" s="334"/>
      <c r="R905" s="334"/>
      <c r="S905" s="333"/>
      <c r="T905" s="333"/>
      <c r="U905" s="334"/>
      <c r="V905" s="334"/>
      <c r="W905" s="333"/>
      <c r="X905" s="333"/>
      <c r="Y905" s="334"/>
      <c r="Z905" s="334"/>
      <c r="AA905" s="333"/>
      <c r="AB905" s="333"/>
      <c r="AC905" s="348">
        <f>(SUM(O905:AB906))*H905</f>
        <v>0</v>
      </c>
      <c r="AD905" s="349"/>
      <c r="AE905" s="349"/>
      <c r="AF905" s="21"/>
      <c r="AG905" s="332" t="s">
        <v>515</v>
      </c>
      <c r="AJ905" s="116" t="b">
        <f>OR(ISERROR(AC905),ISERROR(H905))</f>
        <v>0</v>
      </c>
      <c r="AQ905" s="68" t="str">
        <f>IFERROR(LEFT(B905,SEARCH("
",B905)),B905)</f>
        <v xml:space="preserve">Platter of Mini Muffins
</v>
      </c>
      <c r="AR905" s="193" t="str">
        <f>IF(AS905="","",MAX(AR$879:AR904)+1)</f>
        <v/>
      </c>
      <c r="AS905" s="252" t="str">
        <f>IF(SUM(O905:AB905)&gt;0,AQ905,"")</f>
        <v/>
      </c>
      <c r="AT905" s="253" t="str">
        <f>IF(O905&gt;0,O905,"")</f>
        <v/>
      </c>
      <c r="AU905" s="254" t="str">
        <f>IF(Q905&gt;0,Q905,"")</f>
        <v/>
      </c>
      <c r="AV905" s="254" t="str">
        <f>IF(S905&gt;0,S905,"")</f>
        <v/>
      </c>
      <c r="AW905" s="254" t="str">
        <f>IF(U905&gt;0,U905,"")</f>
        <v/>
      </c>
      <c r="AX905" s="254" t="str">
        <f>IF(W905&gt;0,W905,"")</f>
        <v/>
      </c>
      <c r="AY905" s="255" t="str">
        <f>IF(Y905&gt;0,Y905,"")</f>
        <v/>
      </c>
      <c r="AZ905" s="255" t="str">
        <f>IF(AA905&gt;0,AA905,"")</f>
        <v/>
      </c>
      <c r="BA905" s="255" t="str">
        <f>IF(SUM(O905:AB905)&gt;0,(SUM(O905:AB905)*H905),"")</f>
        <v/>
      </c>
      <c r="BB905" s="255" t="str">
        <f>IF(SUM(O905:AB905)&gt;0,K905,"")</f>
        <v/>
      </c>
      <c r="BC905" s="276" t="str">
        <f>IF(SUM(O905:AB905)&gt;0,"ITEM","")</f>
        <v/>
      </c>
      <c r="BD905" s="193" t="str">
        <f>IF(BE905="","",MAX(BD$879:BD904)+1)</f>
        <v/>
      </c>
      <c r="BG905" s="280" t="str">
        <f t="shared" si="6"/>
        <v/>
      </c>
      <c r="BH905" s="279" t="str">
        <f t="shared" si="7"/>
        <v/>
      </c>
      <c r="BI905" s="279" t="str">
        <f t="shared" si="8"/>
        <v/>
      </c>
      <c r="BJ905" s="279" t="str">
        <f t="shared" si="9"/>
        <v/>
      </c>
      <c r="BK905" s="279" t="str">
        <f t="shared" si="10"/>
        <v/>
      </c>
      <c r="BL905" s="279" t="str">
        <f t="shared" si="11"/>
        <v/>
      </c>
      <c r="BM905" s="279" t="str">
        <f t="shared" si="12"/>
        <v/>
      </c>
      <c r="BN905" s="279" t="str">
        <f t="shared" si="13"/>
        <v/>
      </c>
      <c r="BO905" s="279" t="str">
        <f t="shared" si="14"/>
        <v/>
      </c>
      <c r="BP905" s="279" t="str">
        <f t="shared" si="15"/>
        <v/>
      </c>
      <c r="BQ905" s="282" t="str">
        <f t="shared" si="16"/>
        <v/>
      </c>
      <c r="BR905" s="280" t="str">
        <f t="shared" si="17"/>
        <v/>
      </c>
      <c r="BS905" s="282" t="str">
        <f t="shared" si="18"/>
        <v/>
      </c>
    </row>
    <row r="906" spans="1:71" ht="25" customHeight="1">
      <c r="A906" s="57"/>
      <c r="B906" s="345"/>
      <c r="C906" s="345"/>
      <c r="D906" s="345"/>
      <c r="E906" s="345"/>
      <c r="F906" s="345"/>
      <c r="G906" s="345"/>
      <c r="H906" s="340"/>
      <c r="I906" s="340"/>
      <c r="J906" s="341"/>
      <c r="K906" s="342"/>
      <c r="L906" s="343"/>
      <c r="M906" s="343"/>
      <c r="N906" s="344"/>
      <c r="O906" s="333"/>
      <c r="P906" s="333"/>
      <c r="Q906" s="334"/>
      <c r="R906" s="334"/>
      <c r="S906" s="333"/>
      <c r="T906" s="333"/>
      <c r="U906" s="334"/>
      <c r="V906" s="334"/>
      <c r="W906" s="333"/>
      <c r="X906" s="333"/>
      <c r="Y906" s="334"/>
      <c r="Z906" s="334"/>
      <c r="AA906" s="333"/>
      <c r="AB906" s="333"/>
      <c r="AC906" s="348"/>
      <c r="AD906" s="349"/>
      <c r="AE906" s="349"/>
      <c r="AF906" s="21"/>
      <c r="AG906" s="332"/>
      <c r="AQ906" s="68" t="str">
        <f>IFERROR(LEFT(B905,SEARCH("
",B905)),B905)</f>
        <v xml:space="preserve">Platter of Mini Muffins
</v>
      </c>
      <c r="AR906" s="193" t="str">
        <f>IF(AS906="","",MAX(AR$879:AR905)+1)</f>
        <v/>
      </c>
      <c r="AS906" s="209" t="str">
        <f>IF(SUM(O906:AB906)&gt;0,AQ906,"")</f>
        <v/>
      </c>
      <c r="AT906" s="251" t="str">
        <f>IF(O906&gt;0,O906,"")</f>
        <v/>
      </c>
      <c r="AU906" s="212" t="str">
        <f>IF(Q906&gt;0,Q906,"")</f>
        <v/>
      </c>
      <c r="AV906" s="212" t="str">
        <f>IF(S906&gt;0,S906,"")</f>
        <v/>
      </c>
      <c r="AW906" s="212" t="str">
        <f>IF(U906&gt;0,U906,"")</f>
        <v/>
      </c>
      <c r="AX906" s="212" t="str">
        <f>IF(W906&gt;0,W906,"")</f>
        <v/>
      </c>
      <c r="AY906" s="213" t="str">
        <f>IF(Y906&gt;0,Y906,"")</f>
        <v/>
      </c>
      <c r="AZ906" s="213" t="str">
        <f>IF(AA906&gt;0,AA906,"")</f>
        <v/>
      </c>
      <c r="BA906" s="255" t="str">
        <f>IF(SUM(O906:AB906)&gt;0,(SUM(O906:AB906)*H905),"")</f>
        <v/>
      </c>
      <c r="BB906" s="255" t="str">
        <f>IF(SUM(O906:AB906)&gt;0,K906,"")</f>
        <v/>
      </c>
      <c r="BC906" s="277" t="str">
        <f>IF(SUM(O906:AB906)&gt;0,"ITEM","")</f>
        <v/>
      </c>
      <c r="BD906" s="193" t="str">
        <f>IF(BE906="","",MAX(BD$879:BD905)+1)</f>
        <v/>
      </c>
      <c r="BG906" s="280" t="str">
        <f t="shared" si="6"/>
        <v/>
      </c>
      <c r="BH906" s="279" t="str">
        <f t="shared" si="7"/>
        <v/>
      </c>
      <c r="BI906" s="279" t="str">
        <f t="shared" si="8"/>
        <v/>
      </c>
      <c r="BJ906" s="279" t="str">
        <f t="shared" si="9"/>
        <v/>
      </c>
      <c r="BK906" s="279" t="str">
        <f t="shared" si="10"/>
        <v/>
      </c>
      <c r="BL906" s="279" t="str">
        <f t="shared" si="11"/>
        <v/>
      </c>
      <c r="BM906" s="279" t="str">
        <f t="shared" si="12"/>
        <v/>
      </c>
      <c r="BN906" s="279" t="str">
        <f t="shared" si="13"/>
        <v/>
      </c>
      <c r="BO906" s="279" t="str">
        <f t="shared" si="14"/>
        <v/>
      </c>
      <c r="BP906" s="279" t="str">
        <f t="shared" si="15"/>
        <v/>
      </c>
      <c r="BQ906" s="282" t="str">
        <f t="shared" si="16"/>
        <v/>
      </c>
      <c r="BR906" s="280" t="str">
        <f t="shared" si="17"/>
        <v/>
      </c>
      <c r="BS906" s="282" t="str">
        <f t="shared" si="18"/>
        <v/>
      </c>
    </row>
    <row r="907" spans="1:71" ht="7"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R907" s="193" t="str">
        <f>IF(AS907="","",MAX(AR$879:AR906)+1)</f>
        <v/>
      </c>
      <c r="BD907" s="193" t="str">
        <f>IF(BE907="","",MAX(BD$879:BD906)+1)</f>
        <v/>
      </c>
      <c r="BG907" s="280" t="str">
        <f t="shared" si="6"/>
        <v/>
      </c>
      <c r="BH907" s="279" t="str">
        <f t="shared" si="7"/>
        <v/>
      </c>
      <c r="BI907" s="279" t="str">
        <f t="shared" si="8"/>
        <v/>
      </c>
      <c r="BJ907" s="279" t="str">
        <f t="shared" si="9"/>
        <v/>
      </c>
      <c r="BK907" s="279" t="str">
        <f t="shared" si="10"/>
        <v/>
      </c>
      <c r="BL907" s="279" t="str">
        <f t="shared" si="11"/>
        <v/>
      </c>
      <c r="BM907" s="279" t="str">
        <f t="shared" si="12"/>
        <v/>
      </c>
      <c r="BN907" s="279" t="str">
        <f t="shared" si="13"/>
        <v/>
      </c>
      <c r="BO907" s="279" t="str">
        <f t="shared" si="14"/>
        <v/>
      </c>
      <c r="BP907" s="279" t="str">
        <f t="shared" si="15"/>
        <v/>
      </c>
      <c r="BQ907" s="282" t="str">
        <f t="shared" si="16"/>
        <v/>
      </c>
      <c r="BR907" s="280" t="str">
        <f t="shared" si="17"/>
        <v/>
      </c>
      <c r="BS907" s="282" t="str">
        <f t="shared" si="18"/>
        <v/>
      </c>
    </row>
    <row r="908" spans="1:71" ht="25" customHeight="1">
      <c r="A908" s="57"/>
      <c r="B908" s="345" t="s">
        <v>516</v>
      </c>
      <c r="C908" s="345"/>
      <c r="D908" s="345"/>
      <c r="E908" s="345"/>
      <c r="F908" s="345"/>
      <c r="G908" s="345"/>
      <c r="H908" s="340">
        <f>VLOOKUP($AG908,PriceList,3,FALSE)</f>
        <v>25.2</v>
      </c>
      <c r="I908" s="340"/>
      <c r="J908" s="341"/>
      <c r="K908" s="342"/>
      <c r="L908" s="343"/>
      <c r="M908" s="343"/>
      <c r="N908" s="344"/>
      <c r="O908" s="333"/>
      <c r="P908" s="333"/>
      <c r="Q908" s="334"/>
      <c r="R908" s="334"/>
      <c r="S908" s="333"/>
      <c r="T908" s="333"/>
      <c r="U908" s="334"/>
      <c r="V908" s="334"/>
      <c r="W908" s="333"/>
      <c r="X908" s="333"/>
      <c r="Y908" s="334"/>
      <c r="Z908" s="334"/>
      <c r="AA908" s="333"/>
      <c r="AB908" s="333"/>
      <c r="AC908" s="348">
        <f>(SUM(O908:AB909))*H908</f>
        <v>0</v>
      </c>
      <c r="AD908" s="349"/>
      <c r="AE908" s="349"/>
      <c r="AF908" s="21"/>
      <c r="AG908" s="332" t="s">
        <v>517</v>
      </c>
      <c r="AJ908" s="116" t="b">
        <f>OR(ISERROR(AC908),ISERROR(H908))</f>
        <v>0</v>
      </c>
      <c r="AQ908" s="68" t="str">
        <f>IFERROR(LEFT(B908,SEARCH("
",B908)),B908)</f>
        <v xml:space="preserve">Vegan Sandwich Platter
</v>
      </c>
      <c r="AR908" s="193" t="str">
        <f>IF(AS908="","",MAX(AR$879:AR907)+1)</f>
        <v/>
      </c>
      <c r="AS908" s="252" t="str">
        <f>IF(SUM(O908:AB908)&gt;0,AQ908,"")</f>
        <v/>
      </c>
      <c r="AT908" s="253" t="str">
        <f>IF(O908&gt;0,O908,"")</f>
        <v/>
      </c>
      <c r="AU908" s="254" t="str">
        <f>IF(Q908&gt;0,Q908,"")</f>
        <v/>
      </c>
      <c r="AV908" s="254" t="str">
        <f>IF(S908&gt;0,S908,"")</f>
        <v/>
      </c>
      <c r="AW908" s="254" t="str">
        <f>IF(U908&gt;0,U908,"")</f>
        <v/>
      </c>
      <c r="AX908" s="254" t="str">
        <f>IF(W908&gt;0,W908,"")</f>
        <v/>
      </c>
      <c r="AY908" s="255" t="str">
        <f>IF(Y908&gt;0,Y908,"")</f>
        <v/>
      </c>
      <c r="AZ908" s="255" t="str">
        <f>IF(AA908&gt;0,AA908,"")</f>
        <v/>
      </c>
      <c r="BA908" s="255" t="str">
        <f>IF(SUM(O908:AB908)&gt;0,(SUM(O908:AB908)*H908),"")</f>
        <v/>
      </c>
      <c r="BB908" s="255" t="str">
        <f>IF(SUM(O908:AB908)&gt;0,K908,"")</f>
        <v/>
      </c>
      <c r="BC908" s="276" t="str">
        <f>IF(SUM(O908:AB908)&gt;0,"ITEM","")</f>
        <v/>
      </c>
      <c r="BD908" s="193" t="str">
        <f>IF(BE908="","",MAX(BD$879:BD907)+1)</f>
        <v/>
      </c>
      <c r="BG908" s="280" t="str">
        <f t="shared" si="6"/>
        <v/>
      </c>
      <c r="BH908" s="279" t="str">
        <f t="shared" si="7"/>
        <v/>
      </c>
      <c r="BI908" s="279" t="str">
        <f t="shared" si="8"/>
        <v/>
      </c>
      <c r="BJ908" s="279" t="str">
        <f t="shared" si="9"/>
        <v/>
      </c>
      <c r="BK908" s="279" t="str">
        <f t="shared" si="10"/>
        <v/>
      </c>
      <c r="BL908" s="279" t="str">
        <f t="shared" si="11"/>
        <v/>
      </c>
      <c r="BM908" s="279" t="str">
        <f t="shared" si="12"/>
        <v/>
      </c>
      <c r="BN908" s="279" t="str">
        <f t="shared" si="13"/>
        <v/>
      </c>
      <c r="BO908" s="279" t="str">
        <f t="shared" si="14"/>
        <v/>
      </c>
      <c r="BP908" s="279" t="str">
        <f t="shared" si="15"/>
        <v/>
      </c>
      <c r="BQ908" s="282" t="str">
        <f t="shared" si="16"/>
        <v/>
      </c>
      <c r="BR908" s="280" t="str">
        <f t="shared" si="17"/>
        <v/>
      </c>
      <c r="BS908" s="282" t="str">
        <f t="shared" si="18"/>
        <v/>
      </c>
    </row>
    <row r="909" spans="1:71" ht="25" customHeight="1">
      <c r="A909" s="57"/>
      <c r="B909" s="345"/>
      <c r="C909" s="345"/>
      <c r="D909" s="345"/>
      <c r="E909" s="345"/>
      <c r="F909" s="345"/>
      <c r="G909" s="345"/>
      <c r="H909" s="340"/>
      <c r="I909" s="340"/>
      <c r="J909" s="341"/>
      <c r="K909" s="342"/>
      <c r="L909" s="343"/>
      <c r="M909" s="343"/>
      <c r="N909" s="344"/>
      <c r="O909" s="333"/>
      <c r="P909" s="333"/>
      <c r="Q909" s="334"/>
      <c r="R909" s="334"/>
      <c r="S909" s="333"/>
      <c r="T909" s="333"/>
      <c r="U909" s="334"/>
      <c r="V909" s="334"/>
      <c r="W909" s="333"/>
      <c r="X909" s="333"/>
      <c r="Y909" s="334"/>
      <c r="Z909" s="334"/>
      <c r="AA909" s="333"/>
      <c r="AB909" s="333"/>
      <c r="AC909" s="348"/>
      <c r="AD909" s="349"/>
      <c r="AE909" s="349"/>
      <c r="AF909" s="21"/>
      <c r="AG909" s="332"/>
      <c r="AQ909" s="68" t="str">
        <f>IFERROR(LEFT(B908,SEARCH("
",B908)),B908)</f>
        <v xml:space="preserve">Vegan Sandwich Platter
</v>
      </c>
      <c r="AR909" s="193" t="str">
        <f>IF(AS909="","",MAX(AR$879:AR908)+1)</f>
        <v/>
      </c>
      <c r="AS909" s="209" t="str">
        <f>IF(SUM(O909:AB909)&gt;0,AQ909,"")</f>
        <v/>
      </c>
      <c r="AT909" s="251" t="str">
        <f>IF(O909&gt;0,O909,"")</f>
        <v/>
      </c>
      <c r="AU909" s="212" t="str">
        <f>IF(Q909&gt;0,Q909,"")</f>
        <v/>
      </c>
      <c r="AV909" s="212" t="str">
        <f>IF(S909&gt;0,S909,"")</f>
        <v/>
      </c>
      <c r="AW909" s="212" t="str">
        <f>IF(U909&gt;0,U909,"")</f>
        <v/>
      </c>
      <c r="AX909" s="212" t="str">
        <f>IF(W909&gt;0,W909,"")</f>
        <v/>
      </c>
      <c r="AY909" s="213" t="str">
        <f>IF(Y909&gt;0,Y909,"")</f>
        <v/>
      </c>
      <c r="AZ909" s="213" t="str">
        <f>IF(AA909&gt;0,AA909,"")</f>
        <v/>
      </c>
      <c r="BA909" s="255" t="str">
        <f>IF(SUM(O909:AB909)&gt;0,(SUM(O909:AB909)*H908),"")</f>
        <v/>
      </c>
      <c r="BB909" s="255" t="str">
        <f>IF(SUM(O909:AB909)&gt;0,K909,"")</f>
        <v/>
      </c>
      <c r="BC909" s="277" t="str">
        <f>IF(SUM(O909:AB909)&gt;0,"ITEM","")</f>
        <v/>
      </c>
      <c r="BD909" s="193" t="str">
        <f>IF(BE909="","",MAX(BD$879:BD908)+1)</f>
        <v/>
      </c>
      <c r="BG909" s="280" t="str">
        <f t="shared" si="6"/>
        <v/>
      </c>
      <c r="BH909" s="279" t="str">
        <f t="shared" si="7"/>
        <v/>
      </c>
      <c r="BI909" s="279" t="str">
        <f t="shared" si="8"/>
        <v/>
      </c>
      <c r="BJ909" s="279" t="str">
        <f t="shared" si="9"/>
        <v/>
      </c>
      <c r="BK909" s="279" t="str">
        <f t="shared" si="10"/>
        <v/>
      </c>
      <c r="BL909" s="279" t="str">
        <f t="shared" si="11"/>
        <v/>
      </c>
      <c r="BM909" s="279" t="str">
        <f t="shared" si="12"/>
        <v/>
      </c>
      <c r="BN909" s="279" t="str">
        <f t="shared" si="13"/>
        <v/>
      </c>
      <c r="BO909" s="279" t="str">
        <f t="shared" si="14"/>
        <v/>
      </c>
      <c r="BP909" s="279" t="str">
        <f t="shared" si="15"/>
        <v/>
      </c>
      <c r="BQ909" s="282" t="str">
        <f t="shared" si="16"/>
        <v/>
      </c>
      <c r="BR909" s="280" t="str">
        <f t="shared" si="17"/>
        <v/>
      </c>
      <c r="BS909" s="282" t="str">
        <f t="shared" si="18"/>
        <v/>
      </c>
    </row>
    <row r="910" spans="1:71" ht="7"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R910" s="193" t="str">
        <f>IF(AS910="","",MAX(AR$879:AR909)+1)</f>
        <v/>
      </c>
      <c r="BD910" s="193" t="str">
        <f>IF(BE910="","",MAX(BD$879:BD909)+1)</f>
        <v/>
      </c>
      <c r="BF910" s="263" t="b">
        <f>NOT(ISBLANK(E911))</f>
        <v>0</v>
      </c>
      <c r="BG910" s="280" t="str">
        <f t="shared" si="6"/>
        <v/>
      </c>
      <c r="BH910" s="279" t="str">
        <f t="shared" si="7"/>
        <v/>
      </c>
      <c r="BI910" s="279" t="str">
        <f t="shared" si="8"/>
        <v/>
      </c>
      <c r="BJ910" s="279" t="str">
        <f t="shared" si="9"/>
        <v/>
      </c>
      <c r="BK910" s="279" t="str">
        <f t="shared" si="10"/>
        <v/>
      </c>
      <c r="BL910" s="279" t="str">
        <f t="shared" si="11"/>
        <v/>
      </c>
      <c r="BM910" s="279" t="str">
        <f t="shared" si="12"/>
        <v/>
      </c>
      <c r="BN910" s="279" t="str">
        <f t="shared" si="13"/>
        <v/>
      </c>
      <c r="BO910" s="279" t="str">
        <f t="shared" si="14"/>
        <v/>
      </c>
      <c r="BP910" s="279" t="str">
        <f t="shared" si="15"/>
        <v/>
      </c>
      <c r="BQ910" s="282" t="str">
        <f t="shared" si="16"/>
        <v/>
      </c>
      <c r="BR910" s="280" t="str">
        <f t="shared" si="17"/>
        <v/>
      </c>
      <c r="BS910" s="282" t="str">
        <f t="shared" si="18"/>
        <v/>
      </c>
    </row>
    <row r="911" spans="1:71" ht="25" customHeight="1">
      <c r="A911" s="57"/>
      <c r="B911" s="328" t="s">
        <v>53</v>
      </c>
      <c r="C911" s="328"/>
      <c r="D911" s="328"/>
      <c r="E911" s="329"/>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c r="AE911" s="331"/>
      <c r="AF911" s="21"/>
      <c r="AR911" s="193" t="str">
        <f>IF(AS911="","",MAX(AR$879:AR910)+1)</f>
        <v/>
      </c>
      <c r="BD911" s="193" t="str">
        <f>IF(BE911="","",MAX(BD$879:BD910)+1)</f>
        <v/>
      </c>
      <c r="BE911" s="252" t="str">
        <f>IF(BF910=TRUE,E911,"")</f>
        <v/>
      </c>
      <c r="BF911" s="252" t="str">
        <f>IF(BF910=TRUE,"NOTE","")</f>
        <v/>
      </c>
      <c r="BG911" s="280" t="str">
        <f t="shared" si="6"/>
        <v/>
      </c>
      <c r="BH911" s="279" t="str">
        <f t="shared" si="7"/>
        <v/>
      </c>
      <c r="BI911" s="279" t="str">
        <f t="shared" si="8"/>
        <v/>
      </c>
      <c r="BJ911" s="279" t="str">
        <f t="shared" si="9"/>
        <v/>
      </c>
      <c r="BK911" s="279" t="str">
        <f t="shared" si="10"/>
        <v/>
      </c>
      <c r="BL911" s="279" t="str">
        <f t="shared" si="11"/>
        <v/>
      </c>
      <c r="BM911" s="279" t="str">
        <f t="shared" si="12"/>
        <v/>
      </c>
      <c r="BN911" s="279" t="str">
        <f t="shared" si="13"/>
        <v/>
      </c>
      <c r="BO911" s="279" t="str">
        <f t="shared" si="14"/>
        <v/>
      </c>
      <c r="BP911" s="279" t="str">
        <f t="shared" si="15"/>
        <v/>
      </c>
      <c r="BQ911" s="282" t="str">
        <f t="shared" si="16"/>
        <v/>
      </c>
      <c r="BR911" s="280" t="str">
        <f t="shared" si="17"/>
        <v/>
      </c>
      <c r="BS911" s="282" t="str">
        <f t="shared" si="18"/>
        <v/>
      </c>
    </row>
    <row r="912" spans="1:71" ht="10" customHeight="1">
      <c r="A912" s="57"/>
      <c r="B912" s="9"/>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c r="AA912" s="52"/>
      <c r="AB912" s="52"/>
      <c r="AC912" s="52"/>
      <c r="AD912" s="52"/>
      <c r="AE912" s="52"/>
      <c r="AF912" s="21"/>
      <c r="AR912" s="193" t="str">
        <f>IF(AS912="","",MAX(AR$879:AR911)+1)</f>
        <v/>
      </c>
      <c r="BD912" s="193" t="str">
        <f>IF(BE912="","",MAX(BD$879:BD911)+1)</f>
        <v/>
      </c>
      <c r="BG912" s="280" t="str">
        <f t="shared" si="6"/>
        <v/>
      </c>
      <c r="BH912" s="279" t="str">
        <f t="shared" si="7"/>
        <v/>
      </c>
      <c r="BI912" s="279" t="str">
        <f t="shared" si="8"/>
        <v/>
      </c>
      <c r="BJ912" s="279" t="str">
        <f t="shared" si="9"/>
        <v/>
      </c>
      <c r="BK912" s="279" t="str">
        <f t="shared" si="10"/>
        <v/>
      </c>
      <c r="BL912" s="279" t="str">
        <f t="shared" si="11"/>
        <v/>
      </c>
      <c r="BM912" s="279" t="str">
        <f t="shared" si="12"/>
        <v/>
      </c>
      <c r="BN912" s="279" t="str">
        <f t="shared" si="13"/>
        <v/>
      </c>
      <c r="BO912" s="279" t="str">
        <f t="shared" si="14"/>
        <v/>
      </c>
      <c r="BP912" s="279" t="str">
        <f t="shared" si="15"/>
        <v/>
      </c>
      <c r="BQ912" s="282" t="str">
        <f t="shared" si="16"/>
        <v/>
      </c>
      <c r="BR912" s="280" t="str">
        <f t="shared" si="17"/>
        <v/>
      </c>
      <c r="BS912" s="282" t="str">
        <f t="shared" si="18"/>
        <v/>
      </c>
    </row>
    <row r="913" spans="1:71" ht="20.149999999999999" customHeight="1">
      <c r="A913" s="350">
        <f>A880+1</f>
        <v>16</v>
      </c>
      <c r="B913" s="350"/>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c r="AB913" s="71"/>
      <c r="AC913" s="71"/>
      <c r="AD913" s="71"/>
      <c r="AE913" s="7"/>
      <c r="AF913" s="7"/>
      <c r="AR913" s="193" t="str">
        <f>IF(AS913="","",MAX(AR$879:AR912)+1)</f>
        <v/>
      </c>
      <c r="BD913" s="193" t="str">
        <f>IF(BE913="","",MAX(BD$879:BD912)+1)</f>
        <v/>
      </c>
      <c r="BG913" s="280" t="str">
        <f t="shared" si="6"/>
        <v/>
      </c>
      <c r="BH913" s="279" t="str">
        <f t="shared" si="7"/>
        <v/>
      </c>
      <c r="BI913" s="279" t="str">
        <f t="shared" si="8"/>
        <v/>
      </c>
      <c r="BJ913" s="279" t="str">
        <f t="shared" si="9"/>
        <v/>
      </c>
      <c r="BK913" s="279" t="str">
        <f t="shared" si="10"/>
        <v/>
      </c>
      <c r="BL913" s="279" t="str">
        <f t="shared" si="11"/>
        <v/>
      </c>
      <c r="BM913" s="279" t="str">
        <f t="shared" si="12"/>
        <v/>
      </c>
      <c r="BN913" s="279" t="str">
        <f t="shared" si="13"/>
        <v/>
      </c>
      <c r="BO913" s="279" t="str">
        <f t="shared" si="14"/>
        <v/>
      </c>
      <c r="BP913" s="279" t="str">
        <f t="shared" si="15"/>
        <v/>
      </c>
      <c r="BQ913" s="282" t="str">
        <f t="shared" si="16"/>
        <v/>
      </c>
      <c r="BR913" s="280" t="str">
        <f t="shared" si="17"/>
        <v/>
      </c>
      <c r="BS913" s="282" t="str">
        <f t="shared" si="18"/>
        <v/>
      </c>
    </row>
    <row r="914" spans="1:71" ht="10" customHeight="1" thickBot="1">
      <c r="A914" s="57"/>
      <c r="B914" s="9"/>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c r="AA914" s="52"/>
      <c r="AB914" s="52"/>
      <c r="AC914" s="52"/>
      <c r="AD914" s="52"/>
      <c r="AE914" s="52"/>
      <c r="AF914" s="21"/>
      <c r="AR914" s="193" t="str">
        <f>IF(AS914="","",MAX(AR$879:AR913)+1)</f>
        <v/>
      </c>
      <c r="BD914" s="193" t="str">
        <f>IF(BE914="","",MAX(BD$879:BD913)+1)</f>
        <v/>
      </c>
      <c r="BF914" s="263" t="b">
        <f>NOT(ISBLANK(E956))</f>
        <v>0</v>
      </c>
      <c r="BG914" s="280" t="str">
        <f t="shared" si="6"/>
        <v/>
      </c>
      <c r="BH914" s="279" t="str">
        <f t="shared" si="7"/>
        <v/>
      </c>
      <c r="BI914" s="279" t="str">
        <f t="shared" si="8"/>
        <v/>
      </c>
      <c r="BJ914" s="279" t="str">
        <f t="shared" si="9"/>
        <v/>
      </c>
      <c r="BK914" s="279" t="str">
        <f t="shared" si="10"/>
        <v/>
      </c>
      <c r="BL914" s="279" t="str">
        <f t="shared" si="11"/>
        <v/>
      </c>
      <c r="BM914" s="279" t="str">
        <f t="shared" si="12"/>
        <v/>
      </c>
      <c r="BN914" s="279" t="str">
        <f t="shared" si="13"/>
        <v/>
      </c>
      <c r="BO914" s="279" t="str">
        <f t="shared" si="14"/>
        <v/>
      </c>
      <c r="BP914" s="279" t="str">
        <f t="shared" si="15"/>
        <v/>
      </c>
      <c r="BQ914" s="282" t="str">
        <f t="shared" si="16"/>
        <v/>
      </c>
      <c r="BR914" s="280" t="str">
        <f t="shared" si="17"/>
        <v/>
      </c>
      <c r="BS914" s="282" t="str">
        <f t="shared" si="18"/>
        <v/>
      </c>
    </row>
    <row r="915" spans="1:71" ht="25" customHeight="1" thickBot="1">
      <c r="A915" s="21"/>
      <c r="B915" s="369" t="s">
        <v>129</v>
      </c>
      <c r="C915" s="370"/>
      <c r="D915" s="370"/>
      <c r="E915" s="370"/>
      <c r="F915" s="370"/>
      <c r="G915" s="370"/>
      <c r="H915" s="370"/>
      <c r="I915" s="370"/>
      <c r="J915" s="370"/>
      <c r="K915" s="370"/>
      <c r="L915" s="370"/>
      <c r="M915" s="370"/>
      <c r="N915" s="370"/>
      <c r="O915" s="370"/>
      <c r="P915" s="370"/>
      <c r="Q915" s="370"/>
      <c r="R915" s="370"/>
      <c r="S915" s="370"/>
      <c r="T915" s="370"/>
      <c r="U915" s="370"/>
      <c r="V915" s="370"/>
      <c r="W915" s="370"/>
      <c r="X915" s="370"/>
      <c r="Y915" s="370"/>
      <c r="Z915" s="370"/>
      <c r="AA915" s="370"/>
      <c r="AB915" s="370"/>
      <c r="AC915" s="370"/>
      <c r="AD915" s="370"/>
      <c r="AE915" s="371"/>
      <c r="AF915" s="21"/>
      <c r="AQ915" s="260" t="str">
        <f>B915</f>
        <v>Beers, Ciders &amp; Spirits</v>
      </c>
      <c r="AR915" s="193" t="str">
        <f>IF(AS915="","",MAX(AR$879:AR914)+1)</f>
        <v/>
      </c>
      <c r="AS915" s="256" t="str">
        <f>IF(AQ919&gt;0,AQ915,"")</f>
        <v/>
      </c>
      <c r="AT915" s="257" t="str">
        <f>IF(AQ919&gt;0,IF(ISBLANK(O919),"",O919),"")</f>
        <v/>
      </c>
      <c r="AU915" s="258" t="str">
        <f>IF(AQ919&gt;0,IF(ISBLANK(Q919),"",Q919),"")</f>
        <v/>
      </c>
      <c r="AV915" s="258" t="str">
        <f>IF(AQ919&gt;0,IF(ISBLANK(S919),"",S919),"")</f>
        <v/>
      </c>
      <c r="AW915" s="258" t="str">
        <f>IF(AQ919&gt;0,IF(ISBLANK(U919),"",U919),"")</f>
        <v/>
      </c>
      <c r="AX915" s="258" t="str">
        <f>IF(AQ919&gt;0,IF(ISBLANK(W919),"",W919),"")</f>
        <v/>
      </c>
      <c r="AY915" s="259" t="str">
        <f>IF(AQ919&gt;0,IF(ISBLANK(Y919),"",Y919),"")</f>
        <v/>
      </c>
      <c r="AZ915" s="259" t="str">
        <f>IF(AQ919&gt;0,IF(ISBLANK(AA919),"",AA919),"")</f>
        <v/>
      </c>
      <c r="BC915" s="272" t="str">
        <f>IF(AQ919&gt;0,"HEADING","")</f>
        <v/>
      </c>
      <c r="BD915" s="193" t="str">
        <f>IF(BE915="","",MAX(BD$879:BD914)+1)</f>
        <v/>
      </c>
      <c r="BE915" s="256" t="str">
        <f>IF(BF914=TRUE,AQ915,"")</f>
        <v/>
      </c>
      <c r="BF915" s="275" t="str">
        <f>IF(BF914=TRUE,"HEADING","")</f>
        <v/>
      </c>
      <c r="BG915" s="280" t="str">
        <f t="shared" si="6"/>
        <v/>
      </c>
      <c r="BH915" s="279" t="str">
        <f t="shared" si="7"/>
        <v/>
      </c>
      <c r="BI915" s="279" t="str">
        <f t="shared" si="8"/>
        <v/>
      </c>
      <c r="BJ915" s="279" t="str">
        <f t="shared" si="9"/>
        <v/>
      </c>
      <c r="BK915" s="279" t="str">
        <f t="shared" si="10"/>
        <v/>
      </c>
      <c r="BL915" s="279" t="str">
        <f t="shared" si="11"/>
        <v/>
      </c>
      <c r="BM915" s="279" t="str">
        <f t="shared" si="12"/>
        <v/>
      </c>
      <c r="BN915" s="279" t="str">
        <f t="shared" si="13"/>
        <v/>
      </c>
      <c r="BO915" s="279" t="str">
        <f t="shared" si="14"/>
        <v/>
      </c>
      <c r="BP915" s="279" t="str">
        <f t="shared" si="15"/>
        <v/>
      </c>
      <c r="BQ915" s="282" t="str">
        <f t="shared" si="16"/>
        <v/>
      </c>
      <c r="BR915" s="280" t="str">
        <f t="shared" si="17"/>
        <v/>
      </c>
      <c r="BS915" s="282" t="str">
        <f t="shared" si="18"/>
        <v/>
      </c>
    </row>
    <row r="916" spans="1:71" ht="7"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R916" s="193" t="str">
        <f>IF(AS916="","",MAX(AR$879:AR915)+1)</f>
        <v/>
      </c>
      <c r="BD916" s="193" t="str">
        <f>IF(BE916="","",MAX(BD$879:BD915)+1)</f>
        <v/>
      </c>
      <c r="BG916" s="280" t="str">
        <f t="shared" si="6"/>
        <v/>
      </c>
      <c r="BH916" s="279" t="str">
        <f t="shared" si="7"/>
        <v/>
      </c>
      <c r="BI916" s="279" t="str">
        <f t="shared" si="8"/>
        <v/>
      </c>
      <c r="BJ916" s="279" t="str">
        <f t="shared" si="9"/>
        <v/>
      </c>
      <c r="BK916" s="279" t="str">
        <f t="shared" si="10"/>
        <v/>
      </c>
      <c r="BL916" s="279" t="str">
        <f t="shared" si="11"/>
        <v/>
      </c>
      <c r="BM916" s="279" t="str">
        <f t="shared" si="12"/>
        <v/>
      </c>
      <c r="BN916" s="279" t="str">
        <f t="shared" si="13"/>
        <v/>
      </c>
      <c r="BO916" s="279" t="str">
        <f t="shared" si="14"/>
        <v/>
      </c>
      <c r="BP916" s="279" t="str">
        <f t="shared" si="15"/>
        <v/>
      </c>
      <c r="BQ916" s="282" t="str">
        <f t="shared" si="16"/>
        <v/>
      </c>
      <c r="BR916" s="280" t="str">
        <f t="shared" si="17"/>
        <v/>
      </c>
      <c r="BS916" s="282" t="str">
        <f t="shared" si="18"/>
        <v/>
      </c>
    </row>
    <row r="917" spans="1:71" ht="20.149999999999999" customHeight="1">
      <c r="A917" s="21"/>
      <c r="B917" s="21"/>
      <c r="C917" s="31"/>
      <c r="D917" s="31"/>
      <c r="E917" s="31"/>
      <c r="F917" s="31"/>
      <c r="G917" s="31"/>
      <c r="H917" s="31"/>
      <c r="I917" s="31"/>
      <c r="J917" s="31"/>
      <c r="K917" s="31"/>
      <c r="L917" s="31"/>
      <c r="M917" s="31"/>
      <c r="N917" s="31"/>
      <c r="O917" s="324" t="s">
        <v>491</v>
      </c>
      <c r="P917" s="324"/>
      <c r="Q917" s="324"/>
      <c r="R917" s="324"/>
      <c r="S917" s="324"/>
      <c r="T917" s="324"/>
      <c r="U917" s="324"/>
      <c r="V917" s="324"/>
      <c r="W917" s="324"/>
      <c r="X917" s="324"/>
      <c r="Y917" s="324"/>
      <c r="Z917" s="324"/>
      <c r="AA917" s="324"/>
      <c r="AB917" s="324"/>
      <c r="AC917" s="35"/>
      <c r="AD917" s="35"/>
      <c r="AE917" s="35"/>
      <c r="AF917" s="21"/>
      <c r="AR917" s="193" t="str">
        <f>IF(AS917="","",MAX(AR$879:AR916)+1)</f>
        <v/>
      </c>
      <c r="BD917" s="193" t="str">
        <f>IF(BE917="","",MAX(BD$879:BD916)+1)</f>
        <v/>
      </c>
      <c r="BG917" s="280" t="str">
        <f t="shared" si="6"/>
        <v/>
      </c>
      <c r="BH917" s="279" t="str">
        <f t="shared" si="7"/>
        <v/>
      </c>
      <c r="BI917" s="279" t="str">
        <f t="shared" si="8"/>
        <v/>
      </c>
      <c r="BJ917" s="279" t="str">
        <f t="shared" si="9"/>
        <v/>
      </c>
      <c r="BK917" s="279" t="str">
        <f t="shared" si="10"/>
        <v/>
      </c>
      <c r="BL917" s="279" t="str">
        <f t="shared" si="11"/>
        <v/>
      </c>
      <c r="BM917" s="279" t="str">
        <f t="shared" si="12"/>
        <v/>
      </c>
      <c r="BN917" s="279" t="str">
        <f t="shared" si="13"/>
        <v/>
      </c>
      <c r="BO917" s="279" t="str">
        <f t="shared" si="14"/>
        <v/>
      </c>
      <c r="BP917" s="279" t="str">
        <f t="shared" si="15"/>
        <v/>
      </c>
      <c r="BQ917" s="282" t="str">
        <f t="shared" si="16"/>
        <v/>
      </c>
      <c r="BR917" s="280" t="str">
        <f t="shared" si="17"/>
        <v/>
      </c>
      <c r="BS917" s="282" t="str">
        <f t="shared" si="18"/>
        <v/>
      </c>
    </row>
    <row r="918" spans="1:71" ht="20.149999999999999" customHeight="1">
      <c r="A918" s="21"/>
      <c r="B918" s="335"/>
      <c r="C918" s="335"/>
      <c r="D918" s="335"/>
      <c r="E918" s="335"/>
      <c r="F918" s="335"/>
      <c r="G918" s="335"/>
      <c r="H918" s="21"/>
      <c r="I918" s="26"/>
      <c r="J918" s="26"/>
      <c r="K918" s="21"/>
      <c r="L918" s="26"/>
      <c r="M918" s="26"/>
      <c r="N918" s="26"/>
      <c r="O918" s="336" t="s">
        <v>493</v>
      </c>
      <c r="P918" s="336"/>
      <c r="Q918" s="337" t="s">
        <v>494</v>
      </c>
      <c r="R918" s="337"/>
      <c r="S918" s="338" t="s">
        <v>495</v>
      </c>
      <c r="T918" s="338"/>
      <c r="U918" s="337" t="s">
        <v>496</v>
      </c>
      <c r="V918" s="337"/>
      <c r="W918" s="338" t="s">
        <v>497</v>
      </c>
      <c r="X918" s="338"/>
      <c r="Y918" s="337" t="s">
        <v>498</v>
      </c>
      <c r="Z918" s="337"/>
      <c r="AA918" s="338" t="s">
        <v>499</v>
      </c>
      <c r="AB918" s="338"/>
      <c r="AC918" s="21"/>
      <c r="AD918" s="36"/>
      <c r="AE918" s="36"/>
      <c r="AF918" s="21"/>
      <c r="AQ918" s="203" t="s">
        <v>503</v>
      </c>
      <c r="AR918" s="193" t="str">
        <f>IF(AS918="","",MAX(AR$879:AR917)+1)</f>
        <v/>
      </c>
      <c r="BD918" s="193" t="str">
        <f>IF(BE918="","",MAX(BD$879:BD917)+1)</f>
        <v/>
      </c>
      <c r="BG918" s="280" t="str">
        <f t="shared" si="6"/>
        <v/>
      </c>
      <c r="BH918" s="279" t="str">
        <f t="shared" si="7"/>
        <v/>
      </c>
      <c r="BI918" s="279" t="str">
        <f t="shared" si="8"/>
        <v/>
      </c>
      <c r="BJ918" s="279" t="str">
        <f t="shared" si="9"/>
        <v/>
      </c>
      <c r="BK918" s="279" t="str">
        <f t="shared" si="10"/>
        <v/>
      </c>
      <c r="BL918" s="279" t="str">
        <f t="shared" si="11"/>
        <v/>
      </c>
      <c r="BM918" s="279" t="str">
        <f t="shared" si="12"/>
        <v/>
      </c>
      <c r="BN918" s="279" t="str">
        <f t="shared" si="13"/>
        <v/>
      </c>
      <c r="BO918" s="279" t="str">
        <f t="shared" si="14"/>
        <v/>
      </c>
      <c r="BP918" s="279" t="str">
        <f t="shared" si="15"/>
        <v/>
      </c>
      <c r="BQ918" s="282" t="str">
        <f t="shared" si="16"/>
        <v/>
      </c>
      <c r="BR918" s="280" t="str">
        <f t="shared" si="17"/>
        <v/>
      </c>
      <c r="BS918" s="282" t="str">
        <f t="shared" si="18"/>
        <v/>
      </c>
    </row>
    <row r="919" spans="1:71" ht="20.149999999999999" customHeight="1">
      <c r="A919" s="57"/>
      <c r="B919" s="335"/>
      <c r="C919" s="335"/>
      <c r="D919" s="335"/>
      <c r="E919" s="335"/>
      <c r="F919" s="335"/>
      <c r="G919" s="335"/>
      <c r="H919" s="26"/>
      <c r="I919" s="26"/>
      <c r="J919" s="26"/>
      <c r="K919" s="26"/>
      <c r="L919" s="26"/>
      <c r="M919" s="26"/>
      <c r="N919" s="26"/>
      <c r="O919" s="339"/>
      <c r="P919" s="339"/>
      <c r="Q919" s="321"/>
      <c r="R919" s="321"/>
      <c r="S919" s="322"/>
      <c r="T919" s="323"/>
      <c r="U919" s="321"/>
      <c r="V919" s="321"/>
      <c r="W919" s="322"/>
      <c r="X919" s="323"/>
      <c r="Y919" s="321"/>
      <c r="Z919" s="321"/>
      <c r="AA919" s="322"/>
      <c r="AB919" s="323"/>
      <c r="AC919" s="36"/>
      <c r="AD919" s="36"/>
      <c r="AE919" s="36"/>
      <c r="AF919" s="21"/>
      <c r="AQ919" s="203">
        <f>SUM($O923:$AB954)</f>
        <v>0</v>
      </c>
      <c r="AR919" s="193" t="str">
        <f>IF(AS919="","",MAX(AR$879:AR918)+1)</f>
        <v/>
      </c>
      <c r="BC919" s="271" t="str">
        <f>IF(AQ919&gt;0,"DATE","")</f>
        <v/>
      </c>
      <c r="BD919" s="193" t="str">
        <f>IF(BE919="","",MAX(BD$879:BD918)+1)</f>
        <v/>
      </c>
      <c r="BG919" s="280" t="str">
        <f t="shared" si="6"/>
        <v/>
      </c>
      <c r="BH919" s="279" t="str">
        <f t="shared" si="7"/>
        <v/>
      </c>
      <c r="BI919" s="279" t="str">
        <f t="shared" si="8"/>
        <v/>
      </c>
      <c r="BJ919" s="279" t="str">
        <f t="shared" si="9"/>
        <v/>
      </c>
      <c r="BK919" s="279" t="str">
        <f t="shared" si="10"/>
        <v/>
      </c>
      <c r="BL919" s="279" t="str">
        <f t="shared" si="11"/>
        <v/>
      </c>
      <c r="BM919" s="279" t="str">
        <f t="shared" si="12"/>
        <v/>
      </c>
      <c r="BN919" s="279" t="str">
        <f t="shared" si="13"/>
        <v/>
      </c>
      <c r="BO919" s="279" t="str">
        <f t="shared" si="14"/>
        <v/>
      </c>
      <c r="BP919" s="279" t="str">
        <f t="shared" si="15"/>
        <v/>
      </c>
      <c r="BQ919" s="282" t="str">
        <f t="shared" si="16"/>
        <v/>
      </c>
      <c r="BR919" s="280" t="str">
        <f t="shared" si="17"/>
        <v/>
      </c>
      <c r="BS919" s="282" t="str">
        <f t="shared" si="18"/>
        <v/>
      </c>
    </row>
    <row r="920" spans="1:71" ht="7"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R920" s="193" t="str">
        <f>IF(AS920="","",MAX(AR$879:AR919)+1)</f>
        <v/>
      </c>
      <c r="BD920" s="193" t="str">
        <f>IF(BE920="","",MAX(BD$879:BD919)+1)</f>
        <v/>
      </c>
      <c r="BG920" s="280" t="str">
        <f t="shared" si="6"/>
        <v/>
      </c>
      <c r="BH920" s="279" t="str">
        <f t="shared" si="7"/>
        <v/>
      </c>
      <c r="BI920" s="279" t="str">
        <f t="shared" si="8"/>
        <v/>
      </c>
      <c r="BJ920" s="279" t="str">
        <f t="shared" si="9"/>
        <v/>
      </c>
      <c r="BK920" s="279" t="str">
        <f t="shared" si="10"/>
        <v/>
      </c>
      <c r="BL920" s="279" t="str">
        <f t="shared" si="11"/>
        <v/>
      </c>
      <c r="BM920" s="279" t="str">
        <f t="shared" si="12"/>
        <v/>
      </c>
      <c r="BN920" s="279" t="str">
        <f t="shared" si="13"/>
        <v/>
      </c>
      <c r="BO920" s="279" t="str">
        <f t="shared" si="14"/>
        <v/>
      </c>
      <c r="BP920" s="279" t="str">
        <f t="shared" si="15"/>
        <v/>
      </c>
      <c r="BQ920" s="282" t="str">
        <f t="shared" si="16"/>
        <v/>
      </c>
      <c r="BR920" s="280" t="str">
        <f t="shared" si="17"/>
        <v/>
      </c>
      <c r="BS920" s="282" t="str">
        <f t="shared" si="18"/>
        <v/>
      </c>
    </row>
    <row r="921" spans="1:71" ht="20.149999999999999" customHeight="1">
      <c r="A921" s="57"/>
      <c r="B921" s="324" t="s">
        <v>149</v>
      </c>
      <c r="C921" s="324"/>
      <c r="D921" s="324"/>
      <c r="E921" s="324"/>
      <c r="F921" s="324"/>
      <c r="G921" s="324"/>
      <c r="H921" s="325" t="s">
        <v>150</v>
      </c>
      <c r="I921" s="325"/>
      <c r="J921" s="325"/>
      <c r="K921" s="325" t="s">
        <v>382</v>
      </c>
      <c r="L921" s="325"/>
      <c r="M921" s="325"/>
      <c r="N921" s="325"/>
      <c r="O921" s="325" t="s">
        <v>500</v>
      </c>
      <c r="P921" s="325"/>
      <c r="Q921" s="325"/>
      <c r="R921" s="325"/>
      <c r="S921" s="325"/>
      <c r="T921" s="325"/>
      <c r="U921" s="325"/>
      <c r="V921" s="325"/>
      <c r="W921" s="325"/>
      <c r="X921" s="325"/>
      <c r="Y921" s="325"/>
      <c r="Z921" s="325"/>
      <c r="AA921" s="325"/>
      <c r="AB921" s="325"/>
      <c r="AC921" s="326" t="s">
        <v>380</v>
      </c>
      <c r="AD921" s="326"/>
      <c r="AE921" s="326"/>
      <c r="AF921" s="21"/>
      <c r="AR921" s="193" t="str">
        <f>IF(AS921="","",MAX(AR$879:AR920)+1)</f>
        <v/>
      </c>
      <c r="BD921" s="193" t="str">
        <f>IF(BE921="","",MAX(BD$879:BD920)+1)</f>
        <v/>
      </c>
      <c r="BG921" s="280" t="str">
        <f t="shared" si="6"/>
        <v/>
      </c>
      <c r="BH921" s="279" t="str">
        <f t="shared" si="7"/>
        <v/>
      </c>
      <c r="BI921" s="279" t="str">
        <f t="shared" si="8"/>
        <v/>
      </c>
      <c r="BJ921" s="279" t="str">
        <f t="shared" si="9"/>
        <v/>
      </c>
      <c r="BK921" s="279" t="str">
        <f t="shared" si="10"/>
        <v/>
      </c>
      <c r="BL921" s="279" t="str">
        <f t="shared" si="11"/>
        <v/>
      </c>
      <c r="BM921" s="279" t="str">
        <f t="shared" si="12"/>
        <v/>
      </c>
      <c r="BN921" s="279" t="str">
        <f t="shared" si="13"/>
        <v/>
      </c>
      <c r="BO921" s="279" t="str">
        <f t="shared" si="14"/>
        <v/>
      </c>
      <c r="BP921" s="279" t="str">
        <f t="shared" si="15"/>
        <v/>
      </c>
      <c r="BQ921" s="282" t="str">
        <f t="shared" si="16"/>
        <v/>
      </c>
      <c r="BR921" s="280" t="str">
        <f t="shared" si="17"/>
        <v/>
      </c>
      <c r="BS921" s="282" t="str">
        <f t="shared" si="18"/>
        <v/>
      </c>
    </row>
    <row r="922" spans="1:71" ht="7"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R922" s="193" t="str">
        <f>IF(AS922="","",MAX(AR$879:AR921)+1)</f>
        <v/>
      </c>
      <c r="BD922" s="193" t="str">
        <f>IF(BE922="","",MAX(BD$879:BD921)+1)</f>
        <v/>
      </c>
      <c r="BG922" s="280" t="str">
        <f t="shared" si="6"/>
        <v/>
      </c>
      <c r="BH922" s="279" t="str">
        <f t="shared" si="7"/>
        <v/>
      </c>
      <c r="BI922" s="279" t="str">
        <f t="shared" si="8"/>
        <v/>
      </c>
      <c r="BJ922" s="279" t="str">
        <f t="shared" si="9"/>
        <v/>
      </c>
      <c r="BK922" s="279" t="str">
        <f t="shared" si="10"/>
        <v/>
      </c>
      <c r="BL922" s="279" t="str">
        <f t="shared" si="11"/>
        <v/>
      </c>
      <c r="BM922" s="279" t="str">
        <f t="shared" si="12"/>
        <v/>
      </c>
      <c r="BN922" s="279" t="str">
        <f t="shared" si="13"/>
        <v/>
      </c>
      <c r="BO922" s="279" t="str">
        <f t="shared" si="14"/>
        <v/>
      </c>
      <c r="BP922" s="279" t="str">
        <f t="shared" si="15"/>
        <v/>
      </c>
      <c r="BQ922" s="282" t="str">
        <f t="shared" si="16"/>
        <v/>
      </c>
      <c r="BR922" s="280" t="str">
        <f t="shared" si="17"/>
        <v/>
      </c>
      <c r="BS922" s="282" t="str">
        <f t="shared" si="18"/>
        <v/>
      </c>
    </row>
    <row r="923" spans="1:71" ht="25" customHeight="1">
      <c r="A923" s="57"/>
      <c r="B923" s="413" t="s">
        <v>518</v>
      </c>
      <c r="C923" s="413"/>
      <c r="D923" s="413"/>
      <c r="E923" s="413"/>
      <c r="F923" s="413"/>
      <c r="G923" s="413"/>
      <c r="H923" s="340">
        <f>VLOOKUP($AG923,PriceList,3,FALSE)</f>
        <v>32.5</v>
      </c>
      <c r="I923" s="340"/>
      <c r="J923" s="341"/>
      <c r="K923" s="342"/>
      <c r="L923" s="343"/>
      <c r="M923" s="343"/>
      <c r="N923" s="344"/>
      <c r="O923" s="333"/>
      <c r="P923" s="333"/>
      <c r="Q923" s="334"/>
      <c r="R923" s="334"/>
      <c r="S923" s="333"/>
      <c r="T923" s="333"/>
      <c r="U923" s="334"/>
      <c r="V923" s="334"/>
      <c r="W923" s="333"/>
      <c r="X923" s="333"/>
      <c r="Y923" s="334"/>
      <c r="Z923" s="334"/>
      <c r="AA923" s="333"/>
      <c r="AB923" s="333"/>
      <c r="AC923" s="348">
        <f>(SUM(O923:AB924))*H923</f>
        <v>0</v>
      </c>
      <c r="AD923" s="349"/>
      <c r="AE923" s="349"/>
      <c r="AF923" s="21"/>
      <c r="AG923" s="332" t="s">
        <v>519</v>
      </c>
      <c r="AJ923" s="116" t="b">
        <f>OR(ISERROR(AC923),ISERROR(H923))</f>
        <v>0</v>
      </c>
      <c r="AQ923" s="68" t="str">
        <f>IFERROR(LEFT(B923,SEARCH("
",B923)),B923)</f>
        <v xml:space="preserve">Pravha x 12
</v>
      </c>
      <c r="AR923" s="193" t="str">
        <f>IF(AS923="","",MAX(AR$879:AR922)+1)</f>
        <v/>
      </c>
      <c r="AS923" s="252" t="str">
        <f>IF(SUM(O923:AB923)&gt;0,AQ923,"")</f>
        <v/>
      </c>
      <c r="AT923" s="253" t="str">
        <f>IF(O923&gt;0,O923,"")</f>
        <v/>
      </c>
      <c r="AU923" s="254" t="str">
        <f>IF(Q923&gt;0,Q923,"")</f>
        <v/>
      </c>
      <c r="AV923" s="254" t="str">
        <f>IF(S923&gt;0,S923,"")</f>
        <v/>
      </c>
      <c r="AW923" s="254" t="str">
        <f>IF(U923&gt;0,U923,"")</f>
        <v/>
      </c>
      <c r="AX923" s="254" t="str">
        <f>IF(W923&gt;0,W923,"")</f>
        <v/>
      </c>
      <c r="AY923" s="255" t="str">
        <f>IF(Y923&gt;0,Y923,"")</f>
        <v/>
      </c>
      <c r="AZ923" s="255" t="str">
        <f>IF(AA923&gt;0,AA923,"")</f>
        <v/>
      </c>
      <c r="BA923" s="255" t="str">
        <f>IF(SUM(O923:AB923)&gt;0,(SUM(O923:AB923)*H923),"")</f>
        <v/>
      </c>
      <c r="BB923" s="255" t="str">
        <f>IF(SUM(O923:AB923)&gt;0,K923,"")</f>
        <v/>
      </c>
      <c r="BC923" s="276" t="str">
        <f>IF(SUM(O923:AB923)&gt;0,"ITEM","")</f>
        <v/>
      </c>
      <c r="BD923" s="193" t="str">
        <f>IF(BE923="","",MAX(BD$879:BD922)+1)</f>
        <v/>
      </c>
      <c r="BG923" s="280" t="str">
        <f t="shared" si="6"/>
        <v/>
      </c>
      <c r="BH923" s="279" t="str">
        <f t="shared" si="7"/>
        <v/>
      </c>
      <c r="BI923" s="279" t="str">
        <f t="shared" si="8"/>
        <v/>
      </c>
      <c r="BJ923" s="279" t="str">
        <f t="shared" si="9"/>
        <v/>
      </c>
      <c r="BK923" s="279" t="str">
        <f t="shared" si="10"/>
        <v/>
      </c>
      <c r="BL923" s="279" t="str">
        <f t="shared" si="11"/>
        <v/>
      </c>
      <c r="BM923" s="279" t="str">
        <f t="shared" si="12"/>
        <v/>
      </c>
      <c r="BN923" s="279" t="str">
        <f t="shared" si="13"/>
        <v/>
      </c>
      <c r="BO923" s="279" t="str">
        <f t="shared" si="14"/>
        <v/>
      </c>
      <c r="BP923" s="279" t="str">
        <f t="shared" si="15"/>
        <v/>
      </c>
      <c r="BQ923" s="282" t="str">
        <f t="shared" si="16"/>
        <v/>
      </c>
      <c r="BR923" s="280" t="str">
        <f t="shared" si="17"/>
        <v/>
      </c>
      <c r="BS923" s="282" t="str">
        <f t="shared" si="18"/>
        <v/>
      </c>
    </row>
    <row r="924" spans="1:71" ht="25" customHeight="1">
      <c r="A924" s="57"/>
      <c r="B924" s="413"/>
      <c r="C924" s="413"/>
      <c r="D924" s="413"/>
      <c r="E924" s="413"/>
      <c r="F924" s="413"/>
      <c r="G924" s="413"/>
      <c r="H924" s="340"/>
      <c r="I924" s="340"/>
      <c r="J924" s="341"/>
      <c r="K924" s="342"/>
      <c r="L924" s="343"/>
      <c r="M924" s="343"/>
      <c r="N924" s="344"/>
      <c r="O924" s="333"/>
      <c r="P924" s="333"/>
      <c r="Q924" s="334"/>
      <c r="R924" s="334"/>
      <c r="S924" s="333"/>
      <c r="T924" s="333"/>
      <c r="U924" s="334"/>
      <c r="V924" s="334"/>
      <c r="W924" s="333"/>
      <c r="X924" s="333"/>
      <c r="Y924" s="334"/>
      <c r="Z924" s="334"/>
      <c r="AA924" s="333"/>
      <c r="AB924" s="333"/>
      <c r="AC924" s="348"/>
      <c r="AD924" s="349"/>
      <c r="AE924" s="349"/>
      <c r="AF924" s="21"/>
      <c r="AG924" s="332"/>
      <c r="AQ924" s="68" t="str">
        <f>IFERROR(LEFT(B923,SEARCH("
",B923)),B923)</f>
        <v xml:space="preserve">Pravha x 12
</v>
      </c>
      <c r="AR924" s="193" t="str">
        <f>IF(AS924="","",MAX(AR$879:AR923)+1)</f>
        <v/>
      </c>
      <c r="AS924" s="209" t="str">
        <f>IF(SUM(O924:AB924)&gt;0,AQ924,"")</f>
        <v/>
      </c>
      <c r="AT924" s="251" t="str">
        <f>IF(O924&gt;0,O924,"")</f>
        <v/>
      </c>
      <c r="AU924" s="212" t="str">
        <f>IF(Q924&gt;0,Q924,"")</f>
        <v/>
      </c>
      <c r="AV924" s="212" t="str">
        <f>IF(S924&gt;0,S924,"")</f>
        <v/>
      </c>
      <c r="AW924" s="212" t="str">
        <f>IF(U924&gt;0,U924,"")</f>
        <v/>
      </c>
      <c r="AX924" s="212" t="str">
        <f>IF(W924&gt;0,W924,"")</f>
        <v/>
      </c>
      <c r="AY924" s="213" t="str">
        <f>IF(Y924&gt;0,Y924,"")</f>
        <v/>
      </c>
      <c r="AZ924" s="213" t="str">
        <f>IF(AA924&gt;0,AA924,"")</f>
        <v/>
      </c>
      <c r="BA924" s="255" t="str">
        <f>IF(SUM(O924:AB924)&gt;0,(SUM(O924:AB924)*H923),"")</f>
        <v/>
      </c>
      <c r="BB924" s="255" t="str">
        <f>IF(SUM(O924:AB924)&gt;0,K924,"")</f>
        <v/>
      </c>
      <c r="BC924" s="277" t="str">
        <f>IF(SUM(O924:AB924)&gt;0,"ITEM","")</f>
        <v/>
      </c>
      <c r="BD924" s="193" t="str">
        <f>IF(BE924="","",MAX(BD$879:BD923)+1)</f>
        <v/>
      </c>
      <c r="BG924" s="280" t="str">
        <f t="shared" si="6"/>
        <v/>
      </c>
      <c r="BH924" s="279" t="str">
        <f t="shared" si="7"/>
        <v/>
      </c>
      <c r="BI924" s="279" t="str">
        <f t="shared" si="8"/>
        <v/>
      </c>
      <c r="BJ924" s="279" t="str">
        <f t="shared" si="9"/>
        <v/>
      </c>
      <c r="BK924" s="279" t="str">
        <f t="shared" si="10"/>
        <v/>
      </c>
      <c r="BL924" s="279" t="str">
        <f t="shared" si="11"/>
        <v/>
      </c>
      <c r="BM924" s="279" t="str">
        <f t="shared" si="12"/>
        <v/>
      </c>
      <c r="BN924" s="279" t="str">
        <f t="shared" si="13"/>
        <v/>
      </c>
      <c r="BO924" s="279" t="str">
        <f t="shared" si="14"/>
        <v/>
      </c>
      <c r="BP924" s="279" t="str">
        <f t="shared" si="15"/>
        <v/>
      </c>
      <c r="BQ924" s="282" t="str">
        <f t="shared" si="16"/>
        <v/>
      </c>
      <c r="BR924" s="280" t="str">
        <f t="shared" si="17"/>
        <v/>
      </c>
      <c r="BS924" s="282" t="str">
        <f t="shared" si="18"/>
        <v/>
      </c>
    </row>
    <row r="925" spans="1:71" ht="7"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R925" s="193" t="str">
        <f>IF(AS925="","",MAX(AR$879:AR924)+1)</f>
        <v/>
      </c>
      <c r="BD925" s="193" t="str">
        <f>IF(BE925="","",MAX(BD$879:BD924)+1)</f>
        <v/>
      </c>
      <c r="BG925" s="280" t="str">
        <f t="shared" si="6"/>
        <v/>
      </c>
      <c r="BH925" s="279" t="str">
        <f t="shared" si="7"/>
        <v/>
      </c>
      <c r="BI925" s="279" t="str">
        <f t="shared" si="8"/>
        <v/>
      </c>
      <c r="BJ925" s="279" t="str">
        <f t="shared" si="9"/>
        <v/>
      </c>
      <c r="BK925" s="279" t="str">
        <f t="shared" si="10"/>
        <v/>
      </c>
      <c r="BL925" s="279" t="str">
        <f t="shared" si="11"/>
        <v/>
      </c>
      <c r="BM925" s="279" t="str">
        <f t="shared" si="12"/>
        <v/>
      </c>
      <c r="BN925" s="279" t="str">
        <f t="shared" si="13"/>
        <v/>
      </c>
      <c r="BO925" s="279" t="str">
        <f t="shared" si="14"/>
        <v/>
      </c>
      <c r="BP925" s="279" t="str">
        <f t="shared" si="15"/>
        <v/>
      </c>
      <c r="BQ925" s="282" t="str">
        <f t="shared" si="16"/>
        <v/>
      </c>
      <c r="BR925" s="280" t="str">
        <f t="shared" si="17"/>
        <v/>
      </c>
      <c r="BS925" s="282" t="str">
        <f t="shared" si="18"/>
        <v/>
      </c>
    </row>
    <row r="926" spans="1:71" ht="25" customHeight="1">
      <c r="A926" s="57"/>
      <c r="B926" s="413" t="s">
        <v>520</v>
      </c>
      <c r="C926" s="413"/>
      <c r="D926" s="413"/>
      <c r="E926" s="413"/>
      <c r="F926" s="413"/>
      <c r="G926" s="413"/>
      <c r="H926" s="340">
        <f>VLOOKUP($AG926,PriceList,3,FALSE)</f>
        <v>55.5</v>
      </c>
      <c r="I926" s="340"/>
      <c r="J926" s="341"/>
      <c r="K926" s="342"/>
      <c r="L926" s="343"/>
      <c r="M926" s="343"/>
      <c r="N926" s="344"/>
      <c r="O926" s="333"/>
      <c r="P926" s="333"/>
      <c r="Q926" s="334"/>
      <c r="R926" s="334"/>
      <c r="S926" s="333"/>
      <c r="T926" s="333"/>
      <c r="U926" s="334"/>
      <c r="V926" s="334"/>
      <c r="W926" s="333"/>
      <c r="X926" s="333"/>
      <c r="Y926" s="334"/>
      <c r="Z926" s="334"/>
      <c r="AA926" s="333"/>
      <c r="AB926" s="333"/>
      <c r="AC926" s="348">
        <f>(SUM(O926:AB927))*H926</f>
        <v>0</v>
      </c>
      <c r="AD926" s="349"/>
      <c r="AE926" s="349"/>
      <c r="AF926" s="21"/>
      <c r="AG926" s="332" t="s">
        <v>521</v>
      </c>
      <c r="AJ926" s="116" t="b">
        <f>OR(ISERROR(AC926),ISERROR(H926))</f>
        <v>0</v>
      </c>
      <c r="AQ926" s="68" t="str">
        <f>IFERROR(LEFT(B926,SEARCH("
",B926)),B926)</f>
        <v xml:space="preserve">Pravha x 24
</v>
      </c>
      <c r="AR926" s="193" t="str">
        <f>IF(AS926="","",MAX(AR$879:AR925)+1)</f>
        <v/>
      </c>
      <c r="AS926" s="252" t="str">
        <f>IF(SUM(O926:AB926)&gt;0,AQ926,"")</f>
        <v/>
      </c>
      <c r="AT926" s="253" t="str">
        <f>IF(O926&gt;0,O926,"")</f>
        <v/>
      </c>
      <c r="AU926" s="254" t="str">
        <f>IF(Q926&gt;0,Q926,"")</f>
        <v/>
      </c>
      <c r="AV926" s="254" t="str">
        <f>IF(S926&gt;0,S926,"")</f>
        <v/>
      </c>
      <c r="AW926" s="254" t="str">
        <f>IF(U926&gt;0,U926,"")</f>
        <v/>
      </c>
      <c r="AX926" s="254" t="str">
        <f>IF(W926&gt;0,W926,"")</f>
        <v/>
      </c>
      <c r="AY926" s="255" t="str">
        <f>IF(Y926&gt;0,Y926,"")</f>
        <v/>
      </c>
      <c r="AZ926" s="255" t="str">
        <f>IF(AA926&gt;0,AA926,"")</f>
        <v/>
      </c>
      <c r="BA926" s="255" t="str">
        <f>IF(SUM(O926:AB926)&gt;0,(SUM(O926:AB926)*H926),"")</f>
        <v/>
      </c>
      <c r="BB926" s="255" t="str">
        <f>IF(SUM(O926:AB926)&gt;0,K926,"")</f>
        <v/>
      </c>
      <c r="BC926" s="276" t="str">
        <f>IF(SUM(O926:AB926)&gt;0,"ITEM","")</f>
        <v/>
      </c>
      <c r="BD926" s="193" t="str">
        <f>IF(BE926="","",MAX(BD$879:BD925)+1)</f>
        <v/>
      </c>
      <c r="BG926" s="280" t="str">
        <f t="shared" si="6"/>
        <v/>
      </c>
      <c r="BH926" s="279" t="str">
        <f t="shared" si="7"/>
        <v/>
      </c>
      <c r="BI926" s="279" t="str">
        <f t="shared" si="8"/>
        <v/>
      </c>
      <c r="BJ926" s="279" t="str">
        <f t="shared" si="9"/>
        <v/>
      </c>
      <c r="BK926" s="279" t="str">
        <f t="shared" si="10"/>
        <v/>
      </c>
      <c r="BL926" s="279" t="str">
        <f t="shared" si="11"/>
        <v/>
      </c>
      <c r="BM926" s="279" t="str">
        <f t="shared" si="12"/>
        <v/>
      </c>
      <c r="BN926" s="279" t="str">
        <f t="shared" si="13"/>
        <v/>
      </c>
      <c r="BO926" s="279" t="str">
        <f t="shared" si="14"/>
        <v/>
      </c>
      <c r="BP926" s="279" t="str">
        <f t="shared" si="15"/>
        <v/>
      </c>
      <c r="BQ926" s="282" t="str">
        <f t="shared" si="16"/>
        <v/>
      </c>
      <c r="BR926" s="280" t="str">
        <f t="shared" si="17"/>
        <v/>
      </c>
      <c r="BS926" s="282" t="str">
        <f t="shared" si="18"/>
        <v/>
      </c>
    </row>
    <row r="927" spans="1:71" ht="25" customHeight="1">
      <c r="A927" s="57"/>
      <c r="B927" s="413"/>
      <c r="C927" s="413"/>
      <c r="D927" s="413"/>
      <c r="E927" s="413"/>
      <c r="F927" s="413"/>
      <c r="G927" s="413"/>
      <c r="H927" s="340"/>
      <c r="I927" s="340"/>
      <c r="J927" s="341"/>
      <c r="K927" s="342"/>
      <c r="L927" s="343"/>
      <c r="M927" s="343"/>
      <c r="N927" s="344"/>
      <c r="O927" s="333"/>
      <c r="P927" s="333"/>
      <c r="Q927" s="334"/>
      <c r="R927" s="334"/>
      <c r="S927" s="333"/>
      <c r="T927" s="333"/>
      <c r="U927" s="334"/>
      <c r="V927" s="334"/>
      <c r="W927" s="333"/>
      <c r="X927" s="333"/>
      <c r="Y927" s="334"/>
      <c r="Z927" s="334"/>
      <c r="AA927" s="333"/>
      <c r="AB927" s="333"/>
      <c r="AC927" s="348"/>
      <c r="AD927" s="349"/>
      <c r="AE927" s="349"/>
      <c r="AF927" s="21"/>
      <c r="AG927" s="332"/>
      <c r="AQ927" s="68" t="str">
        <f>IFERROR(LEFT(B926,SEARCH("
",B926)),B926)</f>
        <v xml:space="preserve">Pravha x 24
</v>
      </c>
      <c r="AR927" s="193" t="str">
        <f>IF(AS927="","",MAX(AR$879:AR926)+1)</f>
        <v/>
      </c>
      <c r="AS927" s="209" t="str">
        <f>IF(SUM(O927:AB927)&gt;0,AQ927,"")</f>
        <v/>
      </c>
      <c r="AT927" s="251" t="str">
        <f>IF(O927&gt;0,O927,"")</f>
        <v/>
      </c>
      <c r="AU927" s="212" t="str">
        <f>IF(Q927&gt;0,Q927,"")</f>
        <v/>
      </c>
      <c r="AV927" s="212" t="str">
        <f>IF(S927&gt;0,S927,"")</f>
        <v/>
      </c>
      <c r="AW927" s="212" t="str">
        <f>IF(U927&gt;0,U927,"")</f>
        <v/>
      </c>
      <c r="AX927" s="212" t="str">
        <f>IF(W927&gt;0,W927,"")</f>
        <v/>
      </c>
      <c r="AY927" s="213" t="str">
        <f>IF(Y927&gt;0,Y927,"")</f>
        <v/>
      </c>
      <c r="AZ927" s="213" t="str">
        <f>IF(AA927&gt;0,AA927,"")</f>
        <v/>
      </c>
      <c r="BA927" s="255" t="str">
        <f>IF(SUM(O927:AB927)&gt;0,(SUM(O927:AB927)*H926),"")</f>
        <v/>
      </c>
      <c r="BB927" s="255" t="str">
        <f>IF(SUM(O927:AB927)&gt;0,K927,"")</f>
        <v/>
      </c>
      <c r="BC927" s="277" t="str">
        <f>IF(SUM(O927:AB927)&gt;0,"ITEM","")</f>
        <v/>
      </c>
      <c r="BD927" s="193" t="str">
        <f>IF(BE927="","",MAX(BD$879:BD926)+1)</f>
        <v/>
      </c>
      <c r="BG927" s="280" t="str">
        <f t="shared" si="6"/>
        <v/>
      </c>
      <c r="BH927" s="279" t="str">
        <f t="shared" si="7"/>
        <v/>
      </c>
      <c r="BI927" s="279" t="str">
        <f t="shared" si="8"/>
        <v/>
      </c>
      <c r="BJ927" s="279" t="str">
        <f t="shared" si="9"/>
        <v/>
      </c>
      <c r="BK927" s="279" t="str">
        <f t="shared" si="10"/>
        <v/>
      </c>
      <c r="BL927" s="279" t="str">
        <f t="shared" si="11"/>
        <v/>
      </c>
      <c r="BM927" s="279" t="str">
        <f t="shared" si="12"/>
        <v/>
      </c>
      <c r="BN927" s="279" t="str">
        <f t="shared" si="13"/>
        <v/>
      </c>
      <c r="BO927" s="279" t="str">
        <f t="shared" si="14"/>
        <v/>
      </c>
      <c r="BP927" s="279" t="str">
        <f t="shared" si="15"/>
        <v/>
      </c>
      <c r="BQ927" s="282" t="str">
        <f t="shared" si="16"/>
        <v/>
      </c>
      <c r="BR927" s="280" t="str">
        <f t="shared" si="17"/>
        <v/>
      </c>
      <c r="BS927" s="282" t="str">
        <f t="shared" si="18"/>
        <v/>
      </c>
    </row>
    <row r="928" spans="1:71" ht="7"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R928" s="193" t="str">
        <f>IF(AS928="","",MAX(AR$879:AR927)+1)</f>
        <v/>
      </c>
      <c r="BD928" s="193" t="str">
        <f>IF(BE928="","",MAX(BD$879:BD927)+1)</f>
        <v/>
      </c>
      <c r="BG928" s="280" t="str">
        <f t="shared" si="6"/>
        <v/>
      </c>
      <c r="BH928" s="279" t="str">
        <f t="shared" si="7"/>
        <v/>
      </c>
      <c r="BI928" s="279" t="str">
        <f t="shared" si="8"/>
        <v/>
      </c>
      <c r="BJ928" s="279" t="str">
        <f t="shared" si="9"/>
        <v/>
      </c>
      <c r="BK928" s="279" t="str">
        <f t="shared" si="10"/>
        <v/>
      </c>
      <c r="BL928" s="279" t="str">
        <f t="shared" si="11"/>
        <v/>
      </c>
      <c r="BM928" s="279" t="str">
        <f t="shared" si="12"/>
        <v/>
      </c>
      <c r="BN928" s="279" t="str">
        <f t="shared" si="13"/>
        <v/>
      </c>
      <c r="BO928" s="279" t="str">
        <f t="shared" si="14"/>
        <v/>
      </c>
      <c r="BP928" s="279" t="str">
        <f t="shared" si="15"/>
        <v/>
      </c>
      <c r="BQ928" s="282" t="str">
        <f t="shared" si="16"/>
        <v/>
      </c>
      <c r="BR928" s="280" t="str">
        <f t="shared" si="17"/>
        <v/>
      </c>
      <c r="BS928" s="282" t="str">
        <f t="shared" si="18"/>
        <v/>
      </c>
    </row>
    <row r="929" spans="1:71" ht="25" customHeight="1">
      <c r="A929" s="57"/>
      <c r="B929" s="345" t="s">
        <v>522</v>
      </c>
      <c r="C929" s="345"/>
      <c r="D929" s="345"/>
      <c r="E929" s="345"/>
      <c r="F929" s="345"/>
      <c r="G929" s="345"/>
      <c r="H929" s="340">
        <f>VLOOKUP($AG929,PriceList,3,FALSE)</f>
        <v>32.5</v>
      </c>
      <c r="I929" s="340"/>
      <c r="J929" s="341"/>
      <c r="K929" s="342"/>
      <c r="L929" s="343"/>
      <c r="M929" s="343"/>
      <c r="N929" s="344"/>
      <c r="O929" s="333"/>
      <c r="P929" s="333"/>
      <c r="Q929" s="334"/>
      <c r="R929" s="334"/>
      <c r="S929" s="333"/>
      <c r="T929" s="333"/>
      <c r="U929" s="334"/>
      <c r="V929" s="334"/>
      <c r="W929" s="333"/>
      <c r="X929" s="333"/>
      <c r="Y929" s="334"/>
      <c r="Z929" s="334"/>
      <c r="AA929" s="333"/>
      <c r="AB929" s="333"/>
      <c r="AC929" s="348">
        <f>(SUM(O929:AB930))*H929</f>
        <v>0</v>
      </c>
      <c r="AD929" s="349"/>
      <c r="AE929" s="349"/>
      <c r="AF929" s="21"/>
      <c r="AG929" s="332" t="s">
        <v>523</v>
      </c>
      <c r="AJ929" s="116" t="b">
        <f>OR(ISERROR(AC929),ISERROR(H929))</f>
        <v>0</v>
      </c>
      <c r="AQ929" s="68" t="str">
        <f>IFERROR(LEFT(B929,SEARCH("
",B929)),B929)</f>
        <v xml:space="preserve">Corona x 12
</v>
      </c>
      <c r="AR929" s="193" t="str">
        <f>IF(AS929="","",MAX(AR$879:AR928)+1)</f>
        <v/>
      </c>
      <c r="AS929" s="252" t="str">
        <f>IF(SUM(O929:AB929)&gt;0,AQ929,"")</f>
        <v/>
      </c>
      <c r="AT929" s="253" t="str">
        <f>IF(O929&gt;0,O929,"")</f>
        <v/>
      </c>
      <c r="AU929" s="254" t="str">
        <f>IF(Q929&gt;0,Q929,"")</f>
        <v/>
      </c>
      <c r="AV929" s="254" t="str">
        <f>IF(S929&gt;0,S929,"")</f>
        <v/>
      </c>
      <c r="AW929" s="254" t="str">
        <f>IF(U929&gt;0,U929,"")</f>
        <v/>
      </c>
      <c r="AX929" s="254" t="str">
        <f>IF(W929&gt;0,W929,"")</f>
        <v/>
      </c>
      <c r="AY929" s="255" t="str">
        <f>IF(Y929&gt;0,Y929,"")</f>
        <v/>
      </c>
      <c r="AZ929" s="255" t="str">
        <f>IF(AA929&gt;0,AA929,"")</f>
        <v/>
      </c>
      <c r="BA929" s="255" t="str">
        <f>IF(SUM(O929:AB929)&gt;0,(SUM(O929:AB929)*H929),"")</f>
        <v/>
      </c>
      <c r="BB929" s="255" t="str">
        <f>IF(SUM(O929:AB929)&gt;0,K929,"")</f>
        <v/>
      </c>
      <c r="BC929" s="276" t="str">
        <f>IF(SUM(O929:AB929)&gt;0,"ITEM","")</f>
        <v/>
      </c>
      <c r="BD929" s="193" t="str">
        <f>IF(BE929="","",MAX(BD$879:BD928)+1)</f>
        <v/>
      </c>
      <c r="BG929" s="280" t="str">
        <f t="shared" si="6"/>
        <v/>
      </c>
      <c r="BH929" s="279" t="str">
        <f t="shared" si="7"/>
        <v/>
      </c>
      <c r="BI929" s="279" t="str">
        <f t="shared" si="8"/>
        <v/>
      </c>
      <c r="BJ929" s="279" t="str">
        <f t="shared" si="9"/>
        <v/>
      </c>
      <c r="BK929" s="279" t="str">
        <f t="shared" si="10"/>
        <v/>
      </c>
      <c r="BL929" s="279" t="str">
        <f t="shared" si="11"/>
        <v/>
      </c>
      <c r="BM929" s="279" t="str">
        <f t="shared" si="12"/>
        <v/>
      </c>
      <c r="BN929" s="279" t="str">
        <f t="shared" si="13"/>
        <v/>
      </c>
      <c r="BO929" s="279" t="str">
        <f t="shared" si="14"/>
        <v/>
      </c>
      <c r="BP929" s="279" t="str">
        <f t="shared" si="15"/>
        <v/>
      </c>
      <c r="BQ929" s="282" t="str">
        <f t="shared" si="16"/>
        <v/>
      </c>
      <c r="BR929" s="280" t="str">
        <f t="shared" si="17"/>
        <v/>
      </c>
      <c r="BS929" s="282" t="str">
        <f t="shared" si="18"/>
        <v/>
      </c>
    </row>
    <row r="930" spans="1:71" ht="25" customHeight="1">
      <c r="A930" s="57"/>
      <c r="B930" s="345"/>
      <c r="C930" s="345"/>
      <c r="D930" s="345"/>
      <c r="E930" s="345"/>
      <c r="F930" s="345"/>
      <c r="G930" s="345"/>
      <c r="H930" s="340"/>
      <c r="I930" s="340"/>
      <c r="J930" s="341"/>
      <c r="K930" s="342"/>
      <c r="L930" s="343"/>
      <c r="M930" s="343"/>
      <c r="N930" s="344"/>
      <c r="O930" s="333"/>
      <c r="P930" s="333"/>
      <c r="Q930" s="334"/>
      <c r="R930" s="334"/>
      <c r="S930" s="333"/>
      <c r="T930" s="333"/>
      <c r="U930" s="334"/>
      <c r="V930" s="334"/>
      <c r="W930" s="333"/>
      <c r="X930" s="333"/>
      <c r="Y930" s="334"/>
      <c r="Z930" s="334"/>
      <c r="AA930" s="333"/>
      <c r="AB930" s="333"/>
      <c r="AC930" s="348"/>
      <c r="AD930" s="349"/>
      <c r="AE930" s="349"/>
      <c r="AF930" s="21"/>
      <c r="AG930" s="332"/>
      <c r="AQ930" s="68" t="str">
        <f>IFERROR(LEFT(B929,SEARCH("
",B929)),B929)</f>
        <v xml:space="preserve">Corona x 12
</v>
      </c>
      <c r="AR930" s="193" t="str">
        <f>IF(AS930="","",MAX(AR$879:AR929)+1)</f>
        <v/>
      </c>
      <c r="AS930" s="209" t="str">
        <f>IF(SUM(O930:AB930)&gt;0,AQ930,"")</f>
        <v/>
      </c>
      <c r="AT930" s="251" t="str">
        <f>IF(O930&gt;0,O930,"")</f>
        <v/>
      </c>
      <c r="AU930" s="212" t="str">
        <f>IF(Q930&gt;0,Q930,"")</f>
        <v/>
      </c>
      <c r="AV930" s="212" t="str">
        <f>IF(S930&gt;0,S930,"")</f>
        <v/>
      </c>
      <c r="AW930" s="212" t="str">
        <f>IF(U930&gt;0,U930,"")</f>
        <v/>
      </c>
      <c r="AX930" s="212" t="str">
        <f>IF(W930&gt;0,W930,"")</f>
        <v/>
      </c>
      <c r="AY930" s="213" t="str">
        <f>IF(Y930&gt;0,Y930,"")</f>
        <v/>
      </c>
      <c r="AZ930" s="213" t="str">
        <f>IF(AA930&gt;0,AA930,"")</f>
        <v/>
      </c>
      <c r="BA930" s="255" t="str">
        <f>IF(SUM(O930:AB930)&gt;0,(SUM(O930:AB930)*H929),"")</f>
        <v/>
      </c>
      <c r="BB930" s="255" t="str">
        <f>IF(SUM(O930:AB930)&gt;0,K930,"")</f>
        <v/>
      </c>
      <c r="BC930" s="277" t="str">
        <f>IF(SUM(O930:AB930)&gt;0,"ITEM","")</f>
        <v/>
      </c>
      <c r="BD930" s="193" t="str">
        <f>IF(BE930="","",MAX(BD$879:BD929)+1)</f>
        <v/>
      </c>
      <c r="BG930" s="280" t="str">
        <f t="shared" si="6"/>
        <v/>
      </c>
      <c r="BH930" s="279" t="str">
        <f t="shared" si="7"/>
        <v/>
      </c>
      <c r="BI930" s="279" t="str">
        <f t="shared" si="8"/>
        <v/>
      </c>
      <c r="BJ930" s="279" t="str">
        <f t="shared" si="9"/>
        <v/>
      </c>
      <c r="BK930" s="279" t="str">
        <f t="shared" si="10"/>
        <v/>
      </c>
      <c r="BL930" s="279" t="str">
        <f t="shared" si="11"/>
        <v/>
      </c>
      <c r="BM930" s="279" t="str">
        <f t="shared" si="12"/>
        <v/>
      </c>
      <c r="BN930" s="279" t="str">
        <f t="shared" si="13"/>
        <v/>
      </c>
      <c r="BO930" s="279" t="str">
        <f t="shared" si="14"/>
        <v/>
      </c>
      <c r="BP930" s="279" t="str">
        <f t="shared" si="15"/>
        <v/>
      </c>
      <c r="BQ930" s="282" t="str">
        <f t="shared" si="16"/>
        <v/>
      </c>
      <c r="BR930" s="280" t="str">
        <f t="shared" si="17"/>
        <v/>
      </c>
      <c r="BS930" s="282" t="str">
        <f t="shared" si="18"/>
        <v/>
      </c>
    </row>
    <row r="931" spans="1:71" ht="7"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R931" s="193" t="str">
        <f>IF(AS931="","",MAX(AR$879:AR930)+1)</f>
        <v/>
      </c>
      <c r="BD931" s="193" t="str">
        <f>IF(BE931="","",MAX(BD$879:BD930)+1)</f>
        <v/>
      </c>
      <c r="BG931" s="280" t="str">
        <f t="shared" ref="BG931:BG994" si="19">IFERROR(INDEX($AS$882:$AS$1390,MATCH(ROW()-ROW($BG$866),$AR$882:$AR$1390,0)),"")</f>
        <v/>
      </c>
      <c r="BH931" s="279" t="str">
        <f t="shared" ref="BH931:BH994" si="20">IFERROR(INDEX($AT$882:$AT$1390,MATCH(ROW()-ROW($BH$866),$AR$882:$AR$1390,0)),"")</f>
        <v/>
      </c>
      <c r="BI931" s="279" t="str">
        <f t="shared" ref="BI931:BI994" si="21">IFERROR(INDEX($AU$882:$AU$1390,MATCH(ROW()-ROW($BI$866),$AR$882:$AR$1390,0)),"")</f>
        <v/>
      </c>
      <c r="BJ931" s="279" t="str">
        <f t="shared" ref="BJ931:BJ994" si="22">IFERROR(INDEX($AV$882:$AV$1390,MATCH(ROW()-ROW($BJ$866),$AR$882:$AR$1390,0)),"")</f>
        <v/>
      </c>
      <c r="BK931" s="279" t="str">
        <f t="shared" ref="BK931:BK994" si="23">IFERROR(INDEX($AW$882:$AW$1390,MATCH(ROW()-ROW($BK$866),$AR$882:$AR$1390,0)),"")</f>
        <v/>
      </c>
      <c r="BL931" s="279" t="str">
        <f t="shared" ref="BL931:BL994" si="24">IFERROR(INDEX($AX$882:$AX$1390,MATCH(ROW()-ROW($BL$866),$AR$882:$AR$1390,0)),"")</f>
        <v/>
      </c>
      <c r="BM931" s="279" t="str">
        <f t="shared" ref="BM931:BM994" si="25">IFERROR(INDEX($AY$882:$AY$1390,MATCH(ROW()-ROW($BM$866),$AR$882:$AR$1390,0)),"")</f>
        <v/>
      </c>
      <c r="BN931" s="279" t="str">
        <f t="shared" ref="BN931:BN994" si="26">IFERROR(INDEX($AZ$882:$AZ$1390,MATCH(ROW()-ROW($BN$866),$AR$882:$AR$1390,0)),"")</f>
        <v/>
      </c>
      <c r="BO931" s="279" t="str">
        <f t="shared" ref="BO931:BO994" si="27">IFERROR(INDEX($BA$882:$BA$1390,MATCH(ROW()-ROW($BO$866),$AR$882:$AR$1390,0)),"")</f>
        <v/>
      </c>
      <c r="BP931" s="279" t="str">
        <f t="shared" ref="BP931:BP994" si="28">IFERROR(INDEX($BB$882:$BB$1390,MATCH(ROW()-ROW($BP$866),$AR$882:$AR$1390,0)),"")</f>
        <v/>
      </c>
      <c r="BQ931" s="282" t="str">
        <f t="shared" ref="BQ931:BQ994" si="29">IFERROR(INDEX($BC$882:$BC$1390,MATCH(ROW()-ROW($BQ$866),$AR$882:$AR$1390,0)),"")</f>
        <v/>
      </c>
      <c r="BR931" s="280" t="str">
        <f t="shared" ref="BR931:BR994" si="30">IFERROR(INDEX($BE$882:$BE$1390,MATCH(ROW()-ROW($BR$866),$BD$882:$BD$1390,0)),"")</f>
        <v/>
      </c>
      <c r="BS931" s="282" t="str">
        <f t="shared" ref="BS931:BS994" si="31">IFERROR(INDEX($BF$882:$BF$1390,MATCH(ROW()-ROW($BS$866),$BD$882:$BD$1390,0)),"")</f>
        <v/>
      </c>
    </row>
    <row r="932" spans="1:71" ht="25" customHeight="1">
      <c r="A932" s="57"/>
      <c r="B932" s="345" t="s">
        <v>524</v>
      </c>
      <c r="C932" s="345"/>
      <c r="D932" s="345"/>
      <c r="E932" s="345"/>
      <c r="F932" s="345"/>
      <c r="G932" s="345"/>
      <c r="H932" s="340">
        <f>VLOOKUP($AG932,PriceList,3,FALSE)</f>
        <v>60</v>
      </c>
      <c r="I932" s="340"/>
      <c r="J932" s="341"/>
      <c r="K932" s="342"/>
      <c r="L932" s="343"/>
      <c r="M932" s="343"/>
      <c r="N932" s="344"/>
      <c r="O932" s="333"/>
      <c r="P932" s="333"/>
      <c r="Q932" s="334"/>
      <c r="R932" s="334"/>
      <c r="S932" s="333"/>
      <c r="T932" s="333"/>
      <c r="U932" s="334"/>
      <c r="V932" s="334"/>
      <c r="W932" s="333"/>
      <c r="X932" s="333"/>
      <c r="Y932" s="334"/>
      <c r="Z932" s="334"/>
      <c r="AA932" s="333"/>
      <c r="AB932" s="333"/>
      <c r="AC932" s="348">
        <f>(SUM(O932:AB933))*H932</f>
        <v>0</v>
      </c>
      <c r="AD932" s="349"/>
      <c r="AE932" s="349"/>
      <c r="AF932" s="21"/>
      <c r="AG932" s="332" t="s">
        <v>2872</v>
      </c>
      <c r="AJ932" s="116" t="b">
        <f>OR(ISERROR(AC932),ISERROR(H932))</f>
        <v>0</v>
      </c>
      <c r="AQ932" s="68" t="str">
        <f>IFERROR(LEFT(B932,SEARCH("
",B932)),B932)</f>
        <v xml:space="preserve">Corona x 24
</v>
      </c>
      <c r="AR932" s="193" t="str">
        <f>IF(AS932="","",MAX(AR$879:AR931)+1)</f>
        <v/>
      </c>
      <c r="AS932" s="252" t="str">
        <f>IF(SUM(O932:AB932)&gt;0,AQ932,"")</f>
        <v/>
      </c>
      <c r="AT932" s="253" t="str">
        <f>IF(O932&gt;0,O932,"")</f>
        <v/>
      </c>
      <c r="AU932" s="254" t="str">
        <f>IF(Q932&gt;0,Q932,"")</f>
        <v/>
      </c>
      <c r="AV932" s="254" t="str">
        <f>IF(S932&gt;0,S932,"")</f>
        <v/>
      </c>
      <c r="AW932" s="254" t="str">
        <f>IF(U932&gt;0,U932,"")</f>
        <v/>
      </c>
      <c r="AX932" s="254" t="str">
        <f>IF(W932&gt;0,W932,"")</f>
        <v/>
      </c>
      <c r="AY932" s="255" t="str">
        <f>IF(Y932&gt;0,Y932,"")</f>
        <v/>
      </c>
      <c r="AZ932" s="255" t="str">
        <f>IF(AA932&gt;0,AA932,"")</f>
        <v/>
      </c>
      <c r="BA932" s="255" t="str">
        <f>IF(SUM(O932:AB932)&gt;0,(SUM(O932:AB932)*H932),"")</f>
        <v/>
      </c>
      <c r="BB932" s="255" t="str">
        <f>IF(SUM(O932:AB932)&gt;0,K932,"")</f>
        <v/>
      </c>
      <c r="BC932" s="276" t="str">
        <f>IF(SUM(O932:AB932)&gt;0,"ITEM","")</f>
        <v/>
      </c>
      <c r="BD932" s="193" t="str">
        <f>IF(BE932="","",MAX(BD$879:BD931)+1)</f>
        <v/>
      </c>
      <c r="BG932" s="280" t="str">
        <f t="shared" si="19"/>
        <v/>
      </c>
      <c r="BH932" s="279" t="str">
        <f t="shared" si="20"/>
        <v/>
      </c>
      <c r="BI932" s="279" t="str">
        <f t="shared" si="21"/>
        <v/>
      </c>
      <c r="BJ932" s="279" t="str">
        <f t="shared" si="22"/>
        <v/>
      </c>
      <c r="BK932" s="279" t="str">
        <f t="shared" si="23"/>
        <v/>
      </c>
      <c r="BL932" s="279" t="str">
        <f t="shared" si="24"/>
        <v/>
      </c>
      <c r="BM932" s="279" t="str">
        <f t="shared" si="25"/>
        <v/>
      </c>
      <c r="BN932" s="279" t="str">
        <f t="shared" si="26"/>
        <v/>
      </c>
      <c r="BO932" s="279" t="str">
        <f t="shared" si="27"/>
        <v/>
      </c>
      <c r="BP932" s="279" t="str">
        <f t="shared" si="28"/>
        <v/>
      </c>
      <c r="BQ932" s="282" t="str">
        <f t="shared" si="29"/>
        <v/>
      </c>
      <c r="BR932" s="280" t="str">
        <f t="shared" si="30"/>
        <v/>
      </c>
      <c r="BS932" s="282" t="str">
        <f t="shared" si="31"/>
        <v/>
      </c>
    </row>
    <row r="933" spans="1:71" ht="25" customHeight="1">
      <c r="A933" s="57"/>
      <c r="B933" s="345"/>
      <c r="C933" s="345"/>
      <c r="D933" s="345"/>
      <c r="E933" s="345"/>
      <c r="F933" s="345"/>
      <c r="G933" s="345"/>
      <c r="H933" s="340"/>
      <c r="I933" s="340"/>
      <c r="J933" s="341"/>
      <c r="K933" s="342"/>
      <c r="L933" s="343"/>
      <c r="M933" s="343"/>
      <c r="N933" s="344"/>
      <c r="O933" s="333"/>
      <c r="P933" s="333"/>
      <c r="Q933" s="334"/>
      <c r="R933" s="334"/>
      <c r="S933" s="333"/>
      <c r="T933" s="333"/>
      <c r="U933" s="334"/>
      <c r="V933" s="334"/>
      <c r="W933" s="333"/>
      <c r="X933" s="333"/>
      <c r="Y933" s="334"/>
      <c r="Z933" s="334"/>
      <c r="AA933" s="333"/>
      <c r="AB933" s="333"/>
      <c r="AC933" s="348"/>
      <c r="AD933" s="349"/>
      <c r="AE933" s="349"/>
      <c r="AF933" s="21"/>
      <c r="AG933" s="332"/>
      <c r="AQ933" s="68" t="str">
        <f>IFERROR(LEFT(B932,SEARCH("
",B932)),B932)</f>
        <v xml:space="preserve">Corona x 24
</v>
      </c>
      <c r="AR933" s="193" t="str">
        <f>IF(AS933="","",MAX(AR$879:AR932)+1)</f>
        <v/>
      </c>
      <c r="AS933" s="209" t="str">
        <f>IF(SUM(O933:AB933)&gt;0,AQ933,"")</f>
        <v/>
      </c>
      <c r="AT933" s="251" t="str">
        <f>IF(O933&gt;0,O933,"")</f>
        <v/>
      </c>
      <c r="AU933" s="212" t="str">
        <f>IF(Q933&gt;0,Q933,"")</f>
        <v/>
      </c>
      <c r="AV933" s="212" t="str">
        <f>IF(S933&gt;0,S933,"")</f>
        <v/>
      </c>
      <c r="AW933" s="212" t="str">
        <f>IF(U933&gt;0,U933,"")</f>
        <v/>
      </c>
      <c r="AX933" s="212" t="str">
        <f>IF(W933&gt;0,W933,"")</f>
        <v/>
      </c>
      <c r="AY933" s="213" t="str">
        <f>IF(Y933&gt;0,Y933,"")</f>
        <v/>
      </c>
      <c r="AZ933" s="213" t="str">
        <f>IF(AA933&gt;0,AA933,"")</f>
        <v/>
      </c>
      <c r="BA933" s="255" t="str">
        <f>IF(SUM(O933:AB933)&gt;0,(SUM(O933:AB933)*H932),"")</f>
        <v/>
      </c>
      <c r="BB933" s="255" t="str">
        <f>IF(SUM(O933:AB933)&gt;0,K933,"")</f>
        <v/>
      </c>
      <c r="BC933" s="277" t="str">
        <f>IF(SUM(O933:AB933)&gt;0,"ITEM","")</f>
        <v/>
      </c>
      <c r="BD933" s="193" t="str">
        <f>IF(BE933="","",MAX(BD$879:BD932)+1)</f>
        <v/>
      </c>
      <c r="BG933" s="280" t="str">
        <f t="shared" si="19"/>
        <v/>
      </c>
      <c r="BH933" s="279" t="str">
        <f t="shared" si="20"/>
        <v/>
      </c>
      <c r="BI933" s="279" t="str">
        <f t="shared" si="21"/>
        <v/>
      </c>
      <c r="BJ933" s="279" t="str">
        <f t="shared" si="22"/>
        <v/>
      </c>
      <c r="BK933" s="279" t="str">
        <f t="shared" si="23"/>
        <v/>
      </c>
      <c r="BL933" s="279" t="str">
        <f t="shared" si="24"/>
        <v/>
      </c>
      <c r="BM933" s="279" t="str">
        <f t="shared" si="25"/>
        <v/>
      </c>
      <c r="BN933" s="279" t="str">
        <f t="shared" si="26"/>
        <v/>
      </c>
      <c r="BO933" s="279" t="str">
        <f t="shared" si="27"/>
        <v/>
      </c>
      <c r="BP933" s="279" t="str">
        <f t="shared" si="28"/>
        <v/>
      </c>
      <c r="BQ933" s="282" t="str">
        <f t="shared" si="29"/>
        <v/>
      </c>
      <c r="BR933" s="280" t="str">
        <f t="shared" si="30"/>
        <v/>
      </c>
      <c r="BS933" s="282" t="str">
        <f t="shared" si="31"/>
        <v/>
      </c>
    </row>
    <row r="934" spans="1:71" ht="7"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R934" s="193" t="str">
        <f>IF(AS934="","",MAX(AR$879:AR933)+1)</f>
        <v/>
      </c>
      <c r="BD934" s="193" t="str">
        <f>IF(BE934="","",MAX(BD$879:BD933)+1)</f>
        <v/>
      </c>
      <c r="BG934" s="280" t="str">
        <f t="shared" si="19"/>
        <v/>
      </c>
      <c r="BH934" s="279" t="str">
        <f t="shared" si="20"/>
        <v/>
      </c>
      <c r="BI934" s="279" t="str">
        <f t="shared" si="21"/>
        <v/>
      </c>
      <c r="BJ934" s="279" t="str">
        <f t="shared" si="22"/>
        <v/>
      </c>
      <c r="BK934" s="279" t="str">
        <f t="shared" si="23"/>
        <v/>
      </c>
      <c r="BL934" s="279" t="str">
        <f t="shared" si="24"/>
        <v/>
      </c>
      <c r="BM934" s="279" t="str">
        <f t="shared" si="25"/>
        <v/>
      </c>
      <c r="BN934" s="279" t="str">
        <f t="shared" si="26"/>
        <v/>
      </c>
      <c r="BO934" s="279" t="str">
        <f t="shared" si="27"/>
        <v/>
      </c>
      <c r="BP934" s="279" t="str">
        <f t="shared" si="28"/>
        <v/>
      </c>
      <c r="BQ934" s="282" t="str">
        <f t="shared" si="29"/>
        <v/>
      </c>
      <c r="BR934" s="280" t="str">
        <f t="shared" si="30"/>
        <v/>
      </c>
      <c r="BS934" s="282" t="str">
        <f t="shared" si="31"/>
        <v/>
      </c>
    </row>
    <row r="935" spans="1:71" ht="25" customHeight="1">
      <c r="A935" s="57"/>
      <c r="B935" s="345" t="s">
        <v>525</v>
      </c>
      <c r="C935" s="345"/>
      <c r="D935" s="345"/>
      <c r="E935" s="345"/>
      <c r="F935" s="345"/>
      <c r="G935" s="345"/>
      <c r="H935" s="340">
        <f>VLOOKUP($AG935,PriceList,3,FALSE)</f>
        <v>30.5</v>
      </c>
      <c r="I935" s="340"/>
      <c r="J935" s="341"/>
      <c r="K935" s="342"/>
      <c r="L935" s="343"/>
      <c r="M935" s="343"/>
      <c r="N935" s="344"/>
      <c r="O935" s="333"/>
      <c r="P935" s="333"/>
      <c r="Q935" s="334"/>
      <c r="R935" s="334"/>
      <c r="S935" s="333"/>
      <c r="T935" s="333"/>
      <c r="U935" s="334"/>
      <c r="V935" s="334"/>
      <c r="W935" s="333"/>
      <c r="X935" s="333"/>
      <c r="Y935" s="334"/>
      <c r="Z935" s="334"/>
      <c r="AA935" s="333"/>
      <c r="AB935" s="333"/>
      <c r="AC935" s="348">
        <f>(SUM(O935:AB936))*H935</f>
        <v>0</v>
      </c>
      <c r="AD935" s="349"/>
      <c r="AE935" s="349"/>
      <c r="AF935" s="21"/>
      <c r="AG935" s="332" t="s">
        <v>526</v>
      </c>
      <c r="AJ935" s="116" t="b">
        <f>OR(ISERROR(AC935),ISERROR(H935))</f>
        <v>0</v>
      </c>
      <c r="AQ935" s="68" t="str">
        <f>IFERROR(LEFT(B935,SEARCH("
",B935)),B935)</f>
        <v xml:space="preserve">Coors Light x 12
</v>
      </c>
      <c r="AR935" s="193" t="str">
        <f>IF(AS935="","",MAX(AR$879:AR934)+1)</f>
        <v/>
      </c>
      <c r="AS935" s="252" t="str">
        <f>IF(SUM(O935:AB935)&gt;0,AQ935,"")</f>
        <v/>
      </c>
      <c r="AT935" s="253" t="str">
        <f>IF(O935&gt;0,O935,"")</f>
        <v/>
      </c>
      <c r="AU935" s="254" t="str">
        <f>IF(Q935&gt;0,Q935,"")</f>
        <v/>
      </c>
      <c r="AV935" s="254" t="str">
        <f>IF(S935&gt;0,S935,"")</f>
        <v/>
      </c>
      <c r="AW935" s="254" t="str">
        <f>IF(U935&gt;0,U935,"")</f>
        <v/>
      </c>
      <c r="AX935" s="254" t="str">
        <f>IF(W935&gt;0,W935,"")</f>
        <v/>
      </c>
      <c r="AY935" s="255" t="str">
        <f>IF(Y935&gt;0,Y935,"")</f>
        <v/>
      </c>
      <c r="AZ935" s="255" t="str">
        <f>IF(AA935&gt;0,AA935,"")</f>
        <v/>
      </c>
      <c r="BA935" s="255" t="str">
        <f>IF(SUM(O935:AB935)&gt;0,(SUM(O935:AB935)*H935),"")</f>
        <v/>
      </c>
      <c r="BB935" s="255" t="str">
        <f>IF(SUM(O935:AB935)&gt;0,K935,"")</f>
        <v/>
      </c>
      <c r="BC935" s="276" t="str">
        <f>IF(SUM(O935:AB935)&gt;0,"ITEM","")</f>
        <v/>
      </c>
      <c r="BD935" s="193" t="str">
        <f>IF(BE935="","",MAX(BD$879:BD934)+1)</f>
        <v/>
      </c>
      <c r="BG935" s="280" t="str">
        <f t="shared" si="19"/>
        <v/>
      </c>
      <c r="BH935" s="279" t="str">
        <f t="shared" si="20"/>
        <v/>
      </c>
      <c r="BI935" s="279" t="str">
        <f t="shared" si="21"/>
        <v/>
      </c>
      <c r="BJ935" s="279" t="str">
        <f t="shared" si="22"/>
        <v/>
      </c>
      <c r="BK935" s="279" t="str">
        <f t="shared" si="23"/>
        <v/>
      </c>
      <c r="BL935" s="279" t="str">
        <f t="shared" si="24"/>
        <v/>
      </c>
      <c r="BM935" s="279" t="str">
        <f t="shared" si="25"/>
        <v/>
      </c>
      <c r="BN935" s="279" t="str">
        <f t="shared" si="26"/>
        <v/>
      </c>
      <c r="BO935" s="279" t="str">
        <f t="shared" si="27"/>
        <v/>
      </c>
      <c r="BP935" s="279" t="str">
        <f t="shared" si="28"/>
        <v/>
      </c>
      <c r="BQ935" s="282" t="str">
        <f t="shared" si="29"/>
        <v/>
      </c>
      <c r="BR935" s="280" t="str">
        <f t="shared" si="30"/>
        <v/>
      </c>
      <c r="BS935" s="282" t="str">
        <f t="shared" si="31"/>
        <v/>
      </c>
    </row>
    <row r="936" spans="1:71" ht="25" customHeight="1">
      <c r="A936" s="57"/>
      <c r="B936" s="345"/>
      <c r="C936" s="345"/>
      <c r="D936" s="345"/>
      <c r="E936" s="345"/>
      <c r="F936" s="345"/>
      <c r="G936" s="345"/>
      <c r="H936" s="340"/>
      <c r="I936" s="340"/>
      <c r="J936" s="341"/>
      <c r="K936" s="342"/>
      <c r="L936" s="343"/>
      <c r="M936" s="343"/>
      <c r="N936" s="344"/>
      <c r="O936" s="333"/>
      <c r="P936" s="333"/>
      <c r="Q936" s="334"/>
      <c r="R936" s="334"/>
      <c r="S936" s="333"/>
      <c r="T936" s="333"/>
      <c r="U936" s="334"/>
      <c r="V936" s="334"/>
      <c r="W936" s="333"/>
      <c r="X936" s="333"/>
      <c r="Y936" s="334"/>
      <c r="Z936" s="334"/>
      <c r="AA936" s="333"/>
      <c r="AB936" s="333"/>
      <c r="AC936" s="348"/>
      <c r="AD936" s="349"/>
      <c r="AE936" s="349"/>
      <c r="AF936" s="21"/>
      <c r="AG936" s="332"/>
      <c r="AQ936" s="68" t="str">
        <f>IFERROR(LEFT(B935,SEARCH("
",B935)),B935)</f>
        <v xml:space="preserve">Coors Light x 12
</v>
      </c>
      <c r="AR936" s="193" t="str">
        <f>IF(AS936="","",MAX(AR$879:AR935)+1)</f>
        <v/>
      </c>
      <c r="AS936" s="209" t="str">
        <f>IF(SUM(O936:AB936)&gt;0,AQ936,"")</f>
        <v/>
      </c>
      <c r="AT936" s="251" t="str">
        <f>IF(O936&gt;0,O936,"")</f>
        <v/>
      </c>
      <c r="AU936" s="212" t="str">
        <f>IF(Q936&gt;0,Q936,"")</f>
        <v/>
      </c>
      <c r="AV936" s="212" t="str">
        <f>IF(S936&gt;0,S936,"")</f>
        <v/>
      </c>
      <c r="AW936" s="212" t="str">
        <f>IF(U936&gt;0,U936,"")</f>
        <v/>
      </c>
      <c r="AX936" s="212" t="str">
        <f>IF(W936&gt;0,W936,"")</f>
        <v/>
      </c>
      <c r="AY936" s="213" t="str">
        <f>IF(Y936&gt;0,Y936,"")</f>
        <v/>
      </c>
      <c r="AZ936" s="213" t="str">
        <f>IF(AA936&gt;0,AA936,"")</f>
        <v/>
      </c>
      <c r="BA936" s="255" t="str">
        <f>IF(SUM(O936:AB936)&gt;0,(SUM(O936:AB936)*H935),"")</f>
        <v/>
      </c>
      <c r="BB936" s="255" t="str">
        <f>IF(SUM(O936:AB936)&gt;0,K936,"")</f>
        <v/>
      </c>
      <c r="BC936" s="277" t="str">
        <f>IF(SUM(O936:AB936)&gt;0,"ITEM","")</f>
        <v/>
      </c>
      <c r="BD936" s="193" t="str">
        <f>IF(BE936="","",MAX(BD$879:BD935)+1)</f>
        <v/>
      </c>
      <c r="BG936" s="280" t="str">
        <f t="shared" si="19"/>
        <v/>
      </c>
      <c r="BH936" s="279" t="str">
        <f t="shared" si="20"/>
        <v/>
      </c>
      <c r="BI936" s="279" t="str">
        <f t="shared" si="21"/>
        <v/>
      </c>
      <c r="BJ936" s="279" t="str">
        <f t="shared" si="22"/>
        <v/>
      </c>
      <c r="BK936" s="279" t="str">
        <f t="shared" si="23"/>
        <v/>
      </c>
      <c r="BL936" s="279" t="str">
        <f t="shared" si="24"/>
        <v/>
      </c>
      <c r="BM936" s="279" t="str">
        <f t="shared" si="25"/>
        <v/>
      </c>
      <c r="BN936" s="279" t="str">
        <f t="shared" si="26"/>
        <v/>
      </c>
      <c r="BO936" s="279" t="str">
        <f t="shared" si="27"/>
        <v/>
      </c>
      <c r="BP936" s="279" t="str">
        <f t="shared" si="28"/>
        <v/>
      </c>
      <c r="BQ936" s="282" t="str">
        <f t="shared" si="29"/>
        <v/>
      </c>
      <c r="BR936" s="280" t="str">
        <f t="shared" si="30"/>
        <v/>
      </c>
      <c r="BS936" s="282" t="str">
        <f t="shared" si="31"/>
        <v/>
      </c>
    </row>
    <row r="937" spans="1:71" ht="7"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R937" s="193" t="str">
        <f>IF(AS937="","",MAX(AR$879:AR936)+1)</f>
        <v/>
      </c>
      <c r="BD937" s="193" t="str">
        <f>IF(BE937="","",MAX(BD$879:BD936)+1)</f>
        <v/>
      </c>
      <c r="BG937" s="280" t="str">
        <f t="shared" si="19"/>
        <v/>
      </c>
      <c r="BH937" s="279" t="str">
        <f t="shared" si="20"/>
        <v/>
      </c>
      <c r="BI937" s="279" t="str">
        <f t="shared" si="21"/>
        <v/>
      </c>
      <c r="BJ937" s="279" t="str">
        <f t="shared" si="22"/>
        <v/>
      </c>
      <c r="BK937" s="279" t="str">
        <f t="shared" si="23"/>
        <v/>
      </c>
      <c r="BL937" s="279" t="str">
        <f t="shared" si="24"/>
        <v/>
      </c>
      <c r="BM937" s="279" t="str">
        <f t="shared" si="25"/>
        <v/>
      </c>
      <c r="BN937" s="279" t="str">
        <f t="shared" si="26"/>
        <v/>
      </c>
      <c r="BO937" s="279" t="str">
        <f t="shared" si="27"/>
        <v/>
      </c>
      <c r="BP937" s="279" t="str">
        <f t="shared" si="28"/>
        <v/>
      </c>
      <c r="BQ937" s="282" t="str">
        <f t="shared" si="29"/>
        <v/>
      </c>
      <c r="BR937" s="280" t="str">
        <f t="shared" si="30"/>
        <v/>
      </c>
      <c r="BS937" s="282" t="str">
        <f t="shared" si="31"/>
        <v/>
      </c>
    </row>
    <row r="938" spans="1:71" ht="25" customHeight="1">
      <c r="A938" s="57"/>
      <c r="B938" s="345" t="s">
        <v>527</v>
      </c>
      <c r="C938" s="345"/>
      <c r="D938" s="345"/>
      <c r="E938" s="345"/>
      <c r="F938" s="345"/>
      <c r="G938" s="345"/>
      <c r="H938" s="340">
        <f>VLOOKUP($AG938,PriceList,3,FALSE)</f>
        <v>53.5</v>
      </c>
      <c r="I938" s="340"/>
      <c r="J938" s="341"/>
      <c r="K938" s="342"/>
      <c r="L938" s="343"/>
      <c r="M938" s="343"/>
      <c r="N938" s="344"/>
      <c r="O938" s="333"/>
      <c r="P938" s="333"/>
      <c r="Q938" s="334"/>
      <c r="R938" s="334"/>
      <c r="S938" s="333"/>
      <c r="T938" s="333"/>
      <c r="U938" s="334"/>
      <c r="V938" s="334"/>
      <c r="W938" s="333"/>
      <c r="X938" s="333"/>
      <c r="Y938" s="334"/>
      <c r="Z938" s="334"/>
      <c r="AA938" s="333"/>
      <c r="AB938" s="333"/>
      <c r="AC938" s="348">
        <f>(SUM(O938:AB939))*H938</f>
        <v>0</v>
      </c>
      <c r="AD938" s="349"/>
      <c r="AE938" s="349"/>
      <c r="AF938" s="21"/>
      <c r="AG938" s="332" t="s">
        <v>528</v>
      </c>
      <c r="AJ938" s="116" t="b">
        <f>OR(ISERROR(AC938),ISERROR(H938))</f>
        <v>0</v>
      </c>
      <c r="AQ938" s="68" t="str">
        <f>IFERROR(LEFT(B938,SEARCH("
",B938)),B938)</f>
        <v xml:space="preserve">Coors Light x 24
</v>
      </c>
      <c r="AR938" s="193" t="str">
        <f>IF(AS938="","",MAX(AR$879:AR937)+1)</f>
        <v/>
      </c>
      <c r="AS938" s="252" t="str">
        <f>IF(SUM(O938:AB938)&gt;0,AQ938,"")</f>
        <v/>
      </c>
      <c r="AT938" s="253" t="str">
        <f>IF(O938&gt;0,O938,"")</f>
        <v/>
      </c>
      <c r="AU938" s="254" t="str">
        <f>IF(Q938&gt;0,Q938,"")</f>
        <v/>
      </c>
      <c r="AV938" s="254" t="str">
        <f>IF(S938&gt;0,S938,"")</f>
        <v/>
      </c>
      <c r="AW938" s="254" t="str">
        <f>IF(U938&gt;0,U938,"")</f>
        <v/>
      </c>
      <c r="AX938" s="254" t="str">
        <f>IF(W938&gt;0,W938,"")</f>
        <v/>
      </c>
      <c r="AY938" s="255" t="str">
        <f>IF(Y938&gt;0,Y938,"")</f>
        <v/>
      </c>
      <c r="AZ938" s="255" t="str">
        <f>IF(AA938&gt;0,AA938,"")</f>
        <v/>
      </c>
      <c r="BA938" s="255" t="str">
        <f>IF(SUM(O938:AB938)&gt;0,(SUM(O938:AB938)*H938),"")</f>
        <v/>
      </c>
      <c r="BB938" s="255" t="str">
        <f>IF(SUM(O938:AB938)&gt;0,K938,"")</f>
        <v/>
      </c>
      <c r="BC938" s="276" t="str">
        <f>IF(SUM(O938:AB938)&gt;0,"ITEM","")</f>
        <v/>
      </c>
      <c r="BD938" s="193" t="str">
        <f>IF(BE938="","",MAX(BD$879:BD937)+1)</f>
        <v/>
      </c>
      <c r="BG938" s="280" t="str">
        <f t="shared" si="19"/>
        <v/>
      </c>
      <c r="BH938" s="279" t="str">
        <f t="shared" si="20"/>
        <v/>
      </c>
      <c r="BI938" s="279" t="str">
        <f t="shared" si="21"/>
        <v/>
      </c>
      <c r="BJ938" s="279" t="str">
        <f t="shared" si="22"/>
        <v/>
      </c>
      <c r="BK938" s="279" t="str">
        <f t="shared" si="23"/>
        <v/>
      </c>
      <c r="BL938" s="279" t="str">
        <f t="shared" si="24"/>
        <v/>
      </c>
      <c r="BM938" s="279" t="str">
        <f t="shared" si="25"/>
        <v/>
      </c>
      <c r="BN938" s="279" t="str">
        <f t="shared" si="26"/>
        <v/>
      </c>
      <c r="BO938" s="279" t="str">
        <f t="shared" si="27"/>
        <v/>
      </c>
      <c r="BP938" s="279" t="str">
        <f t="shared" si="28"/>
        <v/>
      </c>
      <c r="BQ938" s="282" t="str">
        <f t="shared" si="29"/>
        <v/>
      </c>
      <c r="BR938" s="280" t="str">
        <f t="shared" si="30"/>
        <v/>
      </c>
      <c r="BS938" s="282" t="str">
        <f t="shared" si="31"/>
        <v/>
      </c>
    </row>
    <row r="939" spans="1:71" ht="25" customHeight="1">
      <c r="A939" s="57"/>
      <c r="B939" s="345"/>
      <c r="C939" s="345"/>
      <c r="D939" s="345"/>
      <c r="E939" s="345"/>
      <c r="F939" s="345"/>
      <c r="G939" s="345"/>
      <c r="H939" s="340"/>
      <c r="I939" s="340"/>
      <c r="J939" s="341"/>
      <c r="K939" s="342"/>
      <c r="L939" s="343"/>
      <c r="M939" s="343"/>
      <c r="N939" s="344"/>
      <c r="O939" s="333"/>
      <c r="P939" s="333"/>
      <c r="Q939" s="334"/>
      <c r="R939" s="334"/>
      <c r="S939" s="333"/>
      <c r="T939" s="333"/>
      <c r="U939" s="334"/>
      <c r="V939" s="334"/>
      <c r="W939" s="333"/>
      <c r="X939" s="333"/>
      <c r="Y939" s="334"/>
      <c r="Z939" s="334"/>
      <c r="AA939" s="333"/>
      <c r="AB939" s="333"/>
      <c r="AC939" s="348"/>
      <c r="AD939" s="349"/>
      <c r="AE939" s="349"/>
      <c r="AF939" s="21"/>
      <c r="AG939" s="332"/>
      <c r="AQ939" s="68" t="str">
        <f>IFERROR(LEFT(B938,SEARCH("
",B938)),B938)</f>
        <v xml:space="preserve">Coors Light x 24
</v>
      </c>
      <c r="AR939" s="193" t="str">
        <f>IF(AS939="","",MAX(AR$879:AR938)+1)</f>
        <v/>
      </c>
      <c r="AS939" s="209" t="str">
        <f>IF(SUM(O939:AB939)&gt;0,AQ939,"")</f>
        <v/>
      </c>
      <c r="AT939" s="251" t="str">
        <f>IF(O939&gt;0,O939,"")</f>
        <v/>
      </c>
      <c r="AU939" s="212" t="str">
        <f>IF(Q939&gt;0,Q939,"")</f>
        <v/>
      </c>
      <c r="AV939" s="212" t="str">
        <f>IF(S939&gt;0,S939,"")</f>
        <v/>
      </c>
      <c r="AW939" s="212" t="str">
        <f>IF(U939&gt;0,U939,"")</f>
        <v/>
      </c>
      <c r="AX939" s="212" t="str">
        <f>IF(W939&gt;0,W939,"")</f>
        <v/>
      </c>
      <c r="AY939" s="213" t="str">
        <f>IF(Y939&gt;0,Y939,"")</f>
        <v/>
      </c>
      <c r="AZ939" s="213" t="str">
        <f>IF(AA939&gt;0,AA939,"")</f>
        <v/>
      </c>
      <c r="BA939" s="255" t="str">
        <f>IF(SUM(O939:AB939)&gt;0,(SUM(O939:AB939)*H938),"")</f>
        <v/>
      </c>
      <c r="BB939" s="255" t="str">
        <f>IF(SUM(O939:AB939)&gt;0,K939,"")</f>
        <v/>
      </c>
      <c r="BC939" s="277" t="str">
        <f>IF(SUM(O939:AB939)&gt;0,"ITEM","")</f>
        <v/>
      </c>
      <c r="BD939" s="193" t="str">
        <f>IF(BE939="","",MAX(BD$879:BD938)+1)</f>
        <v/>
      </c>
      <c r="BG939" s="280" t="str">
        <f t="shared" si="19"/>
        <v/>
      </c>
      <c r="BH939" s="279" t="str">
        <f t="shared" si="20"/>
        <v/>
      </c>
      <c r="BI939" s="279" t="str">
        <f t="shared" si="21"/>
        <v/>
      </c>
      <c r="BJ939" s="279" t="str">
        <f t="shared" si="22"/>
        <v/>
      </c>
      <c r="BK939" s="279" t="str">
        <f t="shared" si="23"/>
        <v/>
      </c>
      <c r="BL939" s="279" t="str">
        <f t="shared" si="24"/>
        <v/>
      </c>
      <c r="BM939" s="279" t="str">
        <f t="shared" si="25"/>
        <v/>
      </c>
      <c r="BN939" s="279" t="str">
        <f t="shared" si="26"/>
        <v/>
      </c>
      <c r="BO939" s="279" t="str">
        <f t="shared" si="27"/>
        <v/>
      </c>
      <c r="BP939" s="279" t="str">
        <f t="shared" si="28"/>
        <v/>
      </c>
      <c r="BQ939" s="282" t="str">
        <f t="shared" si="29"/>
        <v/>
      </c>
      <c r="BR939" s="280" t="str">
        <f t="shared" si="30"/>
        <v/>
      </c>
      <c r="BS939" s="282" t="str">
        <f t="shared" si="31"/>
        <v/>
      </c>
    </row>
    <row r="940" spans="1:71" ht="7"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R940" s="193" t="str">
        <f>IF(AS940="","",MAX(AR$879:AR939)+1)</f>
        <v/>
      </c>
      <c r="BD940" s="193" t="str">
        <f>IF(BE940="","",MAX(BD$879:BD939)+1)</f>
        <v/>
      </c>
      <c r="BG940" s="280" t="str">
        <f t="shared" si="19"/>
        <v/>
      </c>
      <c r="BH940" s="279" t="str">
        <f t="shared" si="20"/>
        <v/>
      </c>
      <c r="BI940" s="279" t="str">
        <f t="shared" si="21"/>
        <v/>
      </c>
      <c r="BJ940" s="279" t="str">
        <f t="shared" si="22"/>
        <v/>
      </c>
      <c r="BK940" s="279" t="str">
        <f t="shared" si="23"/>
        <v/>
      </c>
      <c r="BL940" s="279" t="str">
        <f t="shared" si="24"/>
        <v/>
      </c>
      <c r="BM940" s="279" t="str">
        <f t="shared" si="25"/>
        <v/>
      </c>
      <c r="BN940" s="279" t="str">
        <f t="shared" si="26"/>
        <v/>
      </c>
      <c r="BO940" s="279" t="str">
        <f t="shared" si="27"/>
        <v/>
      </c>
      <c r="BP940" s="279" t="str">
        <f t="shared" si="28"/>
        <v/>
      </c>
      <c r="BQ940" s="282" t="str">
        <f t="shared" si="29"/>
        <v/>
      </c>
      <c r="BR940" s="280" t="str">
        <f t="shared" si="30"/>
        <v/>
      </c>
      <c r="BS940" s="282" t="str">
        <f t="shared" si="31"/>
        <v/>
      </c>
    </row>
    <row r="941" spans="1:71" ht="25" customHeight="1">
      <c r="A941" s="57"/>
      <c r="B941" s="345" t="s">
        <v>3456</v>
      </c>
      <c r="C941" s="345"/>
      <c r="D941" s="345"/>
      <c r="E941" s="345"/>
      <c r="F941" s="345"/>
      <c r="G941" s="345"/>
      <c r="H941" s="340">
        <f>VLOOKUP($AG941,PriceList,3,FALSE)</f>
        <v>44</v>
      </c>
      <c r="I941" s="340"/>
      <c r="J941" s="341"/>
      <c r="K941" s="342"/>
      <c r="L941" s="343"/>
      <c r="M941" s="343"/>
      <c r="N941" s="344"/>
      <c r="O941" s="333"/>
      <c r="P941" s="333"/>
      <c r="Q941" s="334"/>
      <c r="R941" s="334"/>
      <c r="S941" s="333"/>
      <c r="T941" s="333"/>
      <c r="U941" s="334"/>
      <c r="V941" s="334"/>
      <c r="W941" s="333"/>
      <c r="X941" s="333"/>
      <c r="Y941" s="334"/>
      <c r="Z941" s="334"/>
      <c r="AA941" s="333"/>
      <c r="AB941" s="333"/>
      <c r="AC941" s="348">
        <f>(SUM(O941:AB942))*H941</f>
        <v>0</v>
      </c>
      <c r="AD941" s="349"/>
      <c r="AE941" s="349"/>
      <c r="AF941" s="21"/>
      <c r="AG941" s="332" t="s">
        <v>529</v>
      </c>
      <c r="AJ941" s="116" t="b">
        <f>OR(ISERROR(AC941),ISERROR(H941))</f>
        <v>0</v>
      </c>
      <c r="AQ941" s="68" t="str">
        <f>IFERROR(LEFT(B941,SEARCH("
",B941)),B941)</f>
        <v xml:space="preserve">Caffrey's x 24
</v>
      </c>
      <c r="AR941" s="193" t="str">
        <f>IF(AS941="","",MAX(AR$879:AR940)+1)</f>
        <v/>
      </c>
      <c r="AS941" s="252" t="str">
        <f>IF(SUM(O941:AB941)&gt;0,AQ941,"")</f>
        <v/>
      </c>
      <c r="AT941" s="253" t="str">
        <f>IF(O941&gt;0,O941,"")</f>
        <v/>
      </c>
      <c r="AU941" s="254" t="str">
        <f>IF(Q941&gt;0,Q941,"")</f>
        <v/>
      </c>
      <c r="AV941" s="254" t="str">
        <f>IF(S941&gt;0,S941,"")</f>
        <v/>
      </c>
      <c r="AW941" s="254" t="str">
        <f>IF(U941&gt;0,U941,"")</f>
        <v/>
      </c>
      <c r="AX941" s="254" t="str">
        <f>IF(W941&gt;0,W941,"")</f>
        <v/>
      </c>
      <c r="AY941" s="255" t="str">
        <f>IF(Y941&gt;0,Y941,"")</f>
        <v/>
      </c>
      <c r="AZ941" s="255" t="str">
        <f>IF(AA941&gt;0,AA941,"")</f>
        <v/>
      </c>
      <c r="BA941" s="255" t="str">
        <f>IF(SUM(O941:AB941)&gt;0,(SUM(O941:AB941)*H941),"")</f>
        <v/>
      </c>
      <c r="BB941" s="255" t="str">
        <f>IF(SUM(O941:AB941)&gt;0,K941,"")</f>
        <v/>
      </c>
      <c r="BC941" s="276" t="str">
        <f>IF(SUM(O941:AB941)&gt;0,"ITEM","")</f>
        <v/>
      </c>
      <c r="BD941" s="193" t="str">
        <f>IF(BE941="","",MAX(BD$879:BD940)+1)</f>
        <v/>
      </c>
      <c r="BG941" s="280" t="str">
        <f t="shared" si="19"/>
        <v/>
      </c>
      <c r="BH941" s="279" t="str">
        <f t="shared" si="20"/>
        <v/>
      </c>
      <c r="BI941" s="279" t="str">
        <f t="shared" si="21"/>
        <v/>
      </c>
      <c r="BJ941" s="279" t="str">
        <f t="shared" si="22"/>
        <v/>
      </c>
      <c r="BK941" s="279" t="str">
        <f t="shared" si="23"/>
        <v/>
      </c>
      <c r="BL941" s="279" t="str">
        <f t="shared" si="24"/>
        <v/>
      </c>
      <c r="BM941" s="279" t="str">
        <f t="shared" si="25"/>
        <v/>
      </c>
      <c r="BN941" s="279" t="str">
        <f t="shared" si="26"/>
        <v/>
      </c>
      <c r="BO941" s="279" t="str">
        <f t="shared" si="27"/>
        <v/>
      </c>
      <c r="BP941" s="279" t="str">
        <f t="shared" si="28"/>
        <v/>
      </c>
      <c r="BQ941" s="282" t="str">
        <f t="shared" si="29"/>
        <v/>
      </c>
      <c r="BR941" s="280" t="str">
        <f t="shared" si="30"/>
        <v/>
      </c>
      <c r="BS941" s="282" t="str">
        <f t="shared" si="31"/>
        <v/>
      </c>
    </row>
    <row r="942" spans="1:71" ht="25" customHeight="1">
      <c r="A942" s="57"/>
      <c r="B942" s="345"/>
      <c r="C942" s="345"/>
      <c r="D942" s="345"/>
      <c r="E942" s="345"/>
      <c r="F942" s="345"/>
      <c r="G942" s="345"/>
      <c r="H942" s="340"/>
      <c r="I942" s="340"/>
      <c r="J942" s="341"/>
      <c r="K942" s="342"/>
      <c r="L942" s="343"/>
      <c r="M942" s="343"/>
      <c r="N942" s="344"/>
      <c r="O942" s="333"/>
      <c r="P942" s="333"/>
      <c r="Q942" s="334"/>
      <c r="R942" s="334"/>
      <c r="S942" s="333"/>
      <c r="T942" s="333"/>
      <c r="U942" s="334"/>
      <c r="V942" s="334"/>
      <c r="W942" s="333"/>
      <c r="X942" s="333"/>
      <c r="Y942" s="334"/>
      <c r="Z942" s="334"/>
      <c r="AA942" s="333"/>
      <c r="AB942" s="333"/>
      <c r="AC942" s="348"/>
      <c r="AD942" s="349"/>
      <c r="AE942" s="349"/>
      <c r="AF942" s="21"/>
      <c r="AG942" s="332"/>
      <c r="AQ942" s="68" t="str">
        <f>IFERROR(LEFT(B941,SEARCH("
",B941)),B941)</f>
        <v xml:space="preserve">Caffrey's x 24
</v>
      </c>
      <c r="AR942" s="193" t="str">
        <f>IF(AS942="","",MAX(AR$879:AR941)+1)</f>
        <v/>
      </c>
      <c r="AS942" s="209" t="str">
        <f>IF(SUM(O942:AB942)&gt;0,AQ942,"")</f>
        <v/>
      </c>
      <c r="AT942" s="251" t="str">
        <f>IF(O942&gt;0,O942,"")</f>
        <v/>
      </c>
      <c r="AU942" s="212" t="str">
        <f>IF(Q942&gt;0,Q942,"")</f>
        <v/>
      </c>
      <c r="AV942" s="212" t="str">
        <f>IF(S942&gt;0,S942,"")</f>
        <v/>
      </c>
      <c r="AW942" s="212" t="str">
        <f>IF(U942&gt;0,U942,"")</f>
        <v/>
      </c>
      <c r="AX942" s="212" t="str">
        <f>IF(W942&gt;0,W942,"")</f>
        <v/>
      </c>
      <c r="AY942" s="213" t="str">
        <f>IF(Y942&gt;0,Y942,"")</f>
        <v/>
      </c>
      <c r="AZ942" s="213" t="str">
        <f>IF(AA942&gt;0,AA942,"")</f>
        <v/>
      </c>
      <c r="BA942" s="255" t="str">
        <f>IF(SUM(O942:AB942)&gt;0,(SUM(O942:AB942)*H941),"")</f>
        <v/>
      </c>
      <c r="BB942" s="255" t="str">
        <f>IF(SUM(O942:AB942)&gt;0,K942,"")</f>
        <v/>
      </c>
      <c r="BC942" s="277" t="str">
        <f>IF(SUM(O942:AB942)&gt;0,"ITEM","")</f>
        <v/>
      </c>
      <c r="BD942" s="193" t="str">
        <f>IF(BE942="","",MAX(BD$879:BD941)+1)</f>
        <v/>
      </c>
      <c r="BG942" s="280" t="str">
        <f t="shared" si="19"/>
        <v/>
      </c>
      <c r="BH942" s="279" t="str">
        <f t="shared" si="20"/>
        <v/>
      </c>
      <c r="BI942" s="279" t="str">
        <f t="shared" si="21"/>
        <v/>
      </c>
      <c r="BJ942" s="279" t="str">
        <f t="shared" si="22"/>
        <v/>
      </c>
      <c r="BK942" s="279" t="str">
        <f t="shared" si="23"/>
        <v/>
      </c>
      <c r="BL942" s="279" t="str">
        <f t="shared" si="24"/>
        <v/>
      </c>
      <c r="BM942" s="279" t="str">
        <f t="shared" si="25"/>
        <v/>
      </c>
      <c r="BN942" s="279" t="str">
        <f t="shared" si="26"/>
        <v/>
      </c>
      <c r="BO942" s="279" t="str">
        <f t="shared" si="27"/>
        <v/>
      </c>
      <c r="BP942" s="279" t="str">
        <f t="shared" si="28"/>
        <v/>
      </c>
      <c r="BQ942" s="282" t="str">
        <f t="shared" si="29"/>
        <v/>
      </c>
      <c r="BR942" s="280" t="str">
        <f t="shared" si="30"/>
        <v/>
      </c>
      <c r="BS942" s="282" t="str">
        <f t="shared" si="31"/>
        <v/>
      </c>
    </row>
    <row r="943" spans="1:71" ht="7"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R943" s="193" t="str">
        <f>IF(AS943="","",MAX(AR$879:AR942)+1)</f>
        <v/>
      </c>
      <c r="BD943" s="193" t="str">
        <f>IF(BE943="","",MAX(BD$879:BD942)+1)</f>
        <v/>
      </c>
      <c r="BG943" s="280" t="str">
        <f t="shared" si="19"/>
        <v/>
      </c>
      <c r="BH943" s="279" t="str">
        <f t="shared" si="20"/>
        <v/>
      </c>
      <c r="BI943" s="279" t="str">
        <f t="shared" si="21"/>
        <v/>
      </c>
      <c r="BJ943" s="279" t="str">
        <f t="shared" si="22"/>
        <v/>
      </c>
      <c r="BK943" s="279" t="str">
        <f t="shared" si="23"/>
        <v/>
      </c>
      <c r="BL943" s="279" t="str">
        <f t="shared" si="24"/>
        <v/>
      </c>
      <c r="BM943" s="279" t="str">
        <f t="shared" si="25"/>
        <v/>
      </c>
      <c r="BN943" s="279" t="str">
        <f t="shared" si="26"/>
        <v/>
      </c>
      <c r="BO943" s="279" t="str">
        <f t="shared" si="27"/>
        <v/>
      </c>
      <c r="BP943" s="279" t="str">
        <f t="shared" si="28"/>
        <v/>
      </c>
      <c r="BQ943" s="282" t="str">
        <f t="shared" si="29"/>
        <v/>
      </c>
      <c r="BR943" s="280" t="str">
        <f t="shared" si="30"/>
        <v/>
      </c>
      <c r="BS943" s="282" t="str">
        <f t="shared" si="31"/>
        <v/>
      </c>
    </row>
    <row r="944" spans="1:71" ht="25" customHeight="1">
      <c r="A944" s="57"/>
      <c r="B944" s="345" t="s">
        <v>530</v>
      </c>
      <c r="C944" s="345"/>
      <c r="D944" s="345"/>
      <c r="E944" s="345"/>
      <c r="F944" s="345"/>
      <c r="G944" s="345"/>
      <c r="H944" s="340">
        <f>VLOOKUP($AG944,PriceList,3,FALSE)</f>
        <v>37.9</v>
      </c>
      <c r="I944" s="340"/>
      <c r="J944" s="341"/>
      <c r="K944" s="342"/>
      <c r="L944" s="343"/>
      <c r="M944" s="343"/>
      <c r="N944" s="344"/>
      <c r="O944" s="333"/>
      <c r="P944" s="333"/>
      <c r="Q944" s="334"/>
      <c r="R944" s="334"/>
      <c r="S944" s="333"/>
      <c r="T944" s="333"/>
      <c r="U944" s="334"/>
      <c r="V944" s="334"/>
      <c r="W944" s="333"/>
      <c r="X944" s="333"/>
      <c r="Y944" s="334"/>
      <c r="Z944" s="334"/>
      <c r="AA944" s="333"/>
      <c r="AB944" s="333"/>
      <c r="AC944" s="348">
        <f>(SUM(O944:AB945))*H944</f>
        <v>0</v>
      </c>
      <c r="AD944" s="349"/>
      <c r="AE944" s="349"/>
      <c r="AF944" s="21"/>
      <c r="AG944" s="332" t="s">
        <v>531</v>
      </c>
      <c r="AJ944" s="116" t="b">
        <f>OR(ISERROR(AC944),ISERROR(H944))</f>
        <v>0</v>
      </c>
      <c r="AQ944" s="68" t="str">
        <f>IFERROR(LEFT(B944,SEARCH("
",B944)),B944)</f>
        <v xml:space="preserve">Rekorderlig Apple Cider x 15
</v>
      </c>
      <c r="AR944" s="193" t="str">
        <f>IF(AS944="","",MAX(AR$879:AR943)+1)</f>
        <v/>
      </c>
      <c r="AS944" s="252" t="str">
        <f>IF(SUM(O944:AB944)&gt;0,AQ944,"")</f>
        <v/>
      </c>
      <c r="AT944" s="253" t="str">
        <f>IF(O944&gt;0,O944,"")</f>
        <v/>
      </c>
      <c r="AU944" s="254" t="str">
        <f>IF(Q944&gt;0,Q944,"")</f>
        <v/>
      </c>
      <c r="AV944" s="254" t="str">
        <f>IF(S944&gt;0,S944,"")</f>
        <v/>
      </c>
      <c r="AW944" s="254" t="str">
        <f>IF(U944&gt;0,U944,"")</f>
        <v/>
      </c>
      <c r="AX944" s="254" t="str">
        <f>IF(W944&gt;0,W944,"")</f>
        <v/>
      </c>
      <c r="AY944" s="255" t="str">
        <f>IF(Y944&gt;0,Y944,"")</f>
        <v/>
      </c>
      <c r="AZ944" s="255" t="str">
        <f>IF(AA944&gt;0,AA944,"")</f>
        <v/>
      </c>
      <c r="BA944" s="255" t="str">
        <f>IF(SUM(O944:AB944)&gt;0,(SUM(O944:AB944)*H944),"")</f>
        <v/>
      </c>
      <c r="BB944" s="255" t="str">
        <f>IF(SUM(O944:AB944)&gt;0,K944,"")</f>
        <v/>
      </c>
      <c r="BC944" s="276" t="str">
        <f>IF(SUM(O944:AB944)&gt;0,"ITEM","")</f>
        <v/>
      </c>
      <c r="BD944" s="193" t="str">
        <f>IF(BE944="","",MAX(BD$879:BD943)+1)</f>
        <v/>
      </c>
      <c r="BG944" s="280" t="str">
        <f t="shared" si="19"/>
        <v/>
      </c>
      <c r="BH944" s="279" t="str">
        <f t="shared" si="20"/>
        <v/>
      </c>
      <c r="BI944" s="279" t="str">
        <f t="shared" si="21"/>
        <v/>
      </c>
      <c r="BJ944" s="279" t="str">
        <f t="shared" si="22"/>
        <v/>
      </c>
      <c r="BK944" s="279" t="str">
        <f t="shared" si="23"/>
        <v/>
      </c>
      <c r="BL944" s="279" t="str">
        <f t="shared" si="24"/>
        <v/>
      </c>
      <c r="BM944" s="279" t="str">
        <f t="shared" si="25"/>
        <v/>
      </c>
      <c r="BN944" s="279" t="str">
        <f t="shared" si="26"/>
        <v/>
      </c>
      <c r="BO944" s="279" t="str">
        <f t="shared" si="27"/>
        <v/>
      </c>
      <c r="BP944" s="279" t="str">
        <f t="shared" si="28"/>
        <v/>
      </c>
      <c r="BQ944" s="282" t="str">
        <f t="shared" si="29"/>
        <v/>
      </c>
      <c r="BR944" s="280" t="str">
        <f t="shared" si="30"/>
        <v/>
      </c>
      <c r="BS944" s="282" t="str">
        <f t="shared" si="31"/>
        <v/>
      </c>
    </row>
    <row r="945" spans="1:71" ht="25" customHeight="1">
      <c r="A945" s="57"/>
      <c r="B945" s="345"/>
      <c r="C945" s="345"/>
      <c r="D945" s="345"/>
      <c r="E945" s="345"/>
      <c r="F945" s="345"/>
      <c r="G945" s="345"/>
      <c r="H945" s="340"/>
      <c r="I945" s="340"/>
      <c r="J945" s="341"/>
      <c r="K945" s="342"/>
      <c r="L945" s="343"/>
      <c r="M945" s="343"/>
      <c r="N945" s="344"/>
      <c r="O945" s="333"/>
      <c r="P945" s="333"/>
      <c r="Q945" s="334"/>
      <c r="R945" s="334"/>
      <c r="S945" s="333"/>
      <c r="T945" s="333"/>
      <c r="U945" s="334"/>
      <c r="V945" s="334"/>
      <c r="W945" s="333"/>
      <c r="X945" s="333"/>
      <c r="Y945" s="334"/>
      <c r="Z945" s="334"/>
      <c r="AA945" s="333"/>
      <c r="AB945" s="333"/>
      <c r="AC945" s="348"/>
      <c r="AD945" s="349"/>
      <c r="AE945" s="349"/>
      <c r="AF945" s="21"/>
      <c r="AG945" s="332"/>
      <c r="AQ945" s="68" t="str">
        <f>IFERROR(LEFT(B944,SEARCH("
",B944)),B944)</f>
        <v xml:space="preserve">Rekorderlig Apple Cider x 15
</v>
      </c>
      <c r="AR945" s="193" t="str">
        <f>IF(AS945="","",MAX(AR$879:AR944)+1)</f>
        <v/>
      </c>
      <c r="AS945" s="209" t="str">
        <f>IF(SUM(O945:AB945)&gt;0,AQ945,"")</f>
        <v/>
      </c>
      <c r="AT945" s="251" t="str">
        <f>IF(O945&gt;0,O945,"")</f>
        <v/>
      </c>
      <c r="AU945" s="212" t="str">
        <f>IF(Q945&gt;0,Q945,"")</f>
        <v/>
      </c>
      <c r="AV945" s="212" t="str">
        <f>IF(S945&gt;0,S945,"")</f>
        <v/>
      </c>
      <c r="AW945" s="212" t="str">
        <f>IF(U945&gt;0,U945,"")</f>
        <v/>
      </c>
      <c r="AX945" s="212" t="str">
        <f>IF(W945&gt;0,W945,"")</f>
        <v/>
      </c>
      <c r="AY945" s="213" t="str">
        <f>IF(Y945&gt;0,Y945,"")</f>
        <v/>
      </c>
      <c r="AZ945" s="213" t="str">
        <f>IF(AA945&gt;0,AA945,"")</f>
        <v/>
      </c>
      <c r="BA945" s="255" t="str">
        <f>IF(SUM(O945:AB945)&gt;0,(SUM(O945:AB945)*H944),"")</f>
        <v/>
      </c>
      <c r="BB945" s="255" t="str">
        <f>IF(SUM(O945:AB945)&gt;0,K945,"")</f>
        <v/>
      </c>
      <c r="BC945" s="277" t="str">
        <f>IF(SUM(O945:AB945)&gt;0,"ITEM","")</f>
        <v/>
      </c>
      <c r="BD945" s="193" t="str">
        <f>IF(BE945="","",MAX(BD$879:BD944)+1)</f>
        <v/>
      </c>
      <c r="BG945" s="280" t="str">
        <f t="shared" si="19"/>
        <v/>
      </c>
      <c r="BH945" s="279" t="str">
        <f t="shared" si="20"/>
        <v/>
      </c>
      <c r="BI945" s="279" t="str">
        <f t="shared" si="21"/>
        <v/>
      </c>
      <c r="BJ945" s="279" t="str">
        <f t="shared" si="22"/>
        <v/>
      </c>
      <c r="BK945" s="279" t="str">
        <f t="shared" si="23"/>
        <v/>
      </c>
      <c r="BL945" s="279" t="str">
        <f t="shared" si="24"/>
        <v/>
      </c>
      <c r="BM945" s="279" t="str">
        <f t="shared" si="25"/>
        <v/>
      </c>
      <c r="BN945" s="279" t="str">
        <f t="shared" si="26"/>
        <v/>
      </c>
      <c r="BO945" s="279" t="str">
        <f t="shared" si="27"/>
        <v/>
      </c>
      <c r="BP945" s="279" t="str">
        <f t="shared" si="28"/>
        <v/>
      </c>
      <c r="BQ945" s="282" t="str">
        <f t="shared" si="29"/>
        <v/>
      </c>
      <c r="BR945" s="280" t="str">
        <f t="shared" si="30"/>
        <v/>
      </c>
      <c r="BS945" s="282" t="str">
        <f t="shared" si="31"/>
        <v/>
      </c>
    </row>
    <row r="946" spans="1:71" ht="7"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R946" s="193" t="str">
        <f>IF(AS946="","",MAX(AR$879:AR945)+1)</f>
        <v/>
      </c>
      <c r="BD946" s="193" t="str">
        <f>IF(BE946="","",MAX(BD$879:BD945)+1)</f>
        <v/>
      </c>
      <c r="BG946" s="280" t="str">
        <f t="shared" si="19"/>
        <v/>
      </c>
      <c r="BH946" s="279" t="str">
        <f t="shared" si="20"/>
        <v/>
      </c>
      <c r="BI946" s="279" t="str">
        <f t="shared" si="21"/>
        <v/>
      </c>
      <c r="BJ946" s="279" t="str">
        <f t="shared" si="22"/>
        <v/>
      </c>
      <c r="BK946" s="279" t="str">
        <f t="shared" si="23"/>
        <v/>
      </c>
      <c r="BL946" s="279" t="str">
        <f t="shared" si="24"/>
        <v/>
      </c>
      <c r="BM946" s="279" t="str">
        <f t="shared" si="25"/>
        <v/>
      </c>
      <c r="BN946" s="279" t="str">
        <f t="shared" si="26"/>
        <v/>
      </c>
      <c r="BO946" s="279" t="str">
        <f t="shared" si="27"/>
        <v/>
      </c>
      <c r="BP946" s="279" t="str">
        <f t="shared" si="28"/>
        <v/>
      </c>
      <c r="BQ946" s="282" t="str">
        <f t="shared" si="29"/>
        <v/>
      </c>
      <c r="BR946" s="280" t="str">
        <f t="shared" si="30"/>
        <v/>
      </c>
      <c r="BS946" s="282" t="str">
        <f t="shared" si="31"/>
        <v/>
      </c>
    </row>
    <row r="947" spans="1:71" ht="25" customHeight="1">
      <c r="A947" s="57"/>
      <c r="B947" s="345" t="s">
        <v>532</v>
      </c>
      <c r="C947" s="345"/>
      <c r="D947" s="345"/>
      <c r="E947" s="345"/>
      <c r="F947" s="345"/>
      <c r="G947" s="345"/>
      <c r="H947" s="340">
        <f>VLOOKUP($AG947,PriceList,3,FALSE)</f>
        <v>29.7</v>
      </c>
      <c r="I947" s="340"/>
      <c r="J947" s="341"/>
      <c r="K947" s="342"/>
      <c r="L947" s="343"/>
      <c r="M947" s="343"/>
      <c r="N947" s="344"/>
      <c r="O947" s="333"/>
      <c r="P947" s="333"/>
      <c r="Q947" s="334"/>
      <c r="R947" s="334"/>
      <c r="S947" s="333"/>
      <c r="T947" s="333"/>
      <c r="U947" s="334"/>
      <c r="V947" s="334"/>
      <c r="W947" s="333"/>
      <c r="X947" s="333"/>
      <c r="Y947" s="334"/>
      <c r="Z947" s="334"/>
      <c r="AA947" s="333"/>
      <c r="AB947" s="333"/>
      <c r="AC947" s="348">
        <f>(SUM(O947:AB948))*H947</f>
        <v>0</v>
      </c>
      <c r="AD947" s="349"/>
      <c r="AE947" s="349"/>
      <c r="AF947" s="21"/>
      <c r="AG947" s="332" t="s">
        <v>533</v>
      </c>
      <c r="AJ947" s="116" t="b">
        <f>OR(ISERROR(AC947),ISERROR(H947))</f>
        <v>0</v>
      </c>
      <c r="AQ947" s="68" t="str">
        <f>IFERROR(LEFT(B947,SEARCH("
",B947)),B947)</f>
        <v xml:space="preserve">Gordon's Gin
</v>
      </c>
      <c r="AR947" s="193" t="str">
        <f>IF(AS947="","",MAX(AR$879:AR946)+1)</f>
        <v/>
      </c>
      <c r="AS947" s="252" t="str">
        <f>IF(SUM(O947:AB947)&gt;0,AQ947,"")</f>
        <v/>
      </c>
      <c r="AT947" s="253" t="str">
        <f>IF(O947&gt;0,O947,"")</f>
        <v/>
      </c>
      <c r="AU947" s="254" t="str">
        <f>IF(Q947&gt;0,Q947,"")</f>
        <v/>
      </c>
      <c r="AV947" s="254" t="str">
        <f>IF(S947&gt;0,S947,"")</f>
        <v/>
      </c>
      <c r="AW947" s="254" t="str">
        <f>IF(U947&gt;0,U947,"")</f>
        <v/>
      </c>
      <c r="AX947" s="254" t="str">
        <f>IF(W947&gt;0,W947,"")</f>
        <v/>
      </c>
      <c r="AY947" s="255" t="str">
        <f>IF(Y947&gt;0,Y947,"")</f>
        <v/>
      </c>
      <c r="AZ947" s="255" t="str">
        <f>IF(AA947&gt;0,AA947,"")</f>
        <v/>
      </c>
      <c r="BA947" s="255" t="str">
        <f>IF(SUM(O947:AB947)&gt;0,(SUM(O947:AB947)*H947),"")</f>
        <v/>
      </c>
      <c r="BB947" s="255" t="str">
        <f>IF(SUM(O947:AB947)&gt;0,K947,"")</f>
        <v/>
      </c>
      <c r="BC947" s="276" t="str">
        <f>IF(SUM(O947:AB947)&gt;0,"ITEM","")</f>
        <v/>
      </c>
      <c r="BD947" s="193" t="str">
        <f>IF(BE947="","",MAX(BD$879:BD946)+1)</f>
        <v/>
      </c>
      <c r="BG947" s="280" t="str">
        <f t="shared" si="19"/>
        <v/>
      </c>
      <c r="BH947" s="279" t="str">
        <f t="shared" si="20"/>
        <v/>
      </c>
      <c r="BI947" s="279" t="str">
        <f t="shared" si="21"/>
        <v/>
      </c>
      <c r="BJ947" s="279" t="str">
        <f t="shared" si="22"/>
        <v/>
      </c>
      <c r="BK947" s="279" t="str">
        <f t="shared" si="23"/>
        <v/>
      </c>
      <c r="BL947" s="279" t="str">
        <f t="shared" si="24"/>
        <v/>
      </c>
      <c r="BM947" s="279" t="str">
        <f t="shared" si="25"/>
        <v/>
      </c>
      <c r="BN947" s="279" t="str">
        <f t="shared" si="26"/>
        <v/>
      </c>
      <c r="BO947" s="279" t="str">
        <f t="shared" si="27"/>
        <v/>
      </c>
      <c r="BP947" s="279" t="str">
        <f t="shared" si="28"/>
        <v/>
      </c>
      <c r="BQ947" s="282" t="str">
        <f t="shared" si="29"/>
        <v/>
      </c>
      <c r="BR947" s="280" t="str">
        <f t="shared" si="30"/>
        <v/>
      </c>
      <c r="BS947" s="282" t="str">
        <f t="shared" si="31"/>
        <v/>
      </c>
    </row>
    <row r="948" spans="1:71" ht="25" customHeight="1">
      <c r="A948" s="57"/>
      <c r="B948" s="345"/>
      <c r="C948" s="345"/>
      <c r="D948" s="345"/>
      <c r="E948" s="345"/>
      <c r="F948" s="345"/>
      <c r="G948" s="345"/>
      <c r="H948" s="340"/>
      <c r="I948" s="340"/>
      <c r="J948" s="341"/>
      <c r="K948" s="342"/>
      <c r="L948" s="343"/>
      <c r="M948" s="343"/>
      <c r="N948" s="344"/>
      <c r="O948" s="333"/>
      <c r="P948" s="333"/>
      <c r="Q948" s="334"/>
      <c r="R948" s="334"/>
      <c r="S948" s="333"/>
      <c r="T948" s="333"/>
      <c r="U948" s="334"/>
      <c r="V948" s="334"/>
      <c r="W948" s="333"/>
      <c r="X948" s="333"/>
      <c r="Y948" s="334"/>
      <c r="Z948" s="334"/>
      <c r="AA948" s="333"/>
      <c r="AB948" s="333"/>
      <c r="AC948" s="348"/>
      <c r="AD948" s="349"/>
      <c r="AE948" s="349"/>
      <c r="AF948" s="21"/>
      <c r="AG948" s="332"/>
      <c r="AQ948" s="68" t="str">
        <f>IFERROR(LEFT(B947,SEARCH("
",B947)),B947)</f>
        <v xml:space="preserve">Gordon's Gin
</v>
      </c>
      <c r="AR948" s="193" t="str">
        <f>IF(AS948="","",MAX(AR$879:AR947)+1)</f>
        <v/>
      </c>
      <c r="AS948" s="209" t="str">
        <f>IF(SUM(O948:AB948)&gt;0,AQ948,"")</f>
        <v/>
      </c>
      <c r="AT948" s="251" t="str">
        <f>IF(O948&gt;0,O948,"")</f>
        <v/>
      </c>
      <c r="AU948" s="212" t="str">
        <f>IF(Q948&gt;0,Q948,"")</f>
        <v/>
      </c>
      <c r="AV948" s="212" t="str">
        <f>IF(S948&gt;0,S948,"")</f>
        <v/>
      </c>
      <c r="AW948" s="212" t="str">
        <f>IF(U948&gt;0,U948,"")</f>
        <v/>
      </c>
      <c r="AX948" s="212" t="str">
        <f>IF(W948&gt;0,W948,"")</f>
        <v/>
      </c>
      <c r="AY948" s="213" t="str">
        <f>IF(Y948&gt;0,Y948,"")</f>
        <v/>
      </c>
      <c r="AZ948" s="213" t="str">
        <f>IF(AA948&gt;0,AA948,"")</f>
        <v/>
      </c>
      <c r="BA948" s="255" t="str">
        <f>IF(SUM(O948:AB948)&gt;0,(SUM(O948:AB948)*H947),"")</f>
        <v/>
      </c>
      <c r="BB948" s="255" t="str">
        <f>IF(SUM(O948:AB948)&gt;0,K948,"")</f>
        <v/>
      </c>
      <c r="BC948" s="277" t="str">
        <f>IF(SUM(O948:AB948)&gt;0,"ITEM","")</f>
        <v/>
      </c>
      <c r="BD948" s="193" t="str">
        <f>IF(BE948="","",MAX(BD$879:BD947)+1)</f>
        <v/>
      </c>
      <c r="BG948" s="280" t="str">
        <f t="shared" si="19"/>
        <v/>
      </c>
      <c r="BH948" s="279" t="str">
        <f t="shared" si="20"/>
        <v/>
      </c>
      <c r="BI948" s="279" t="str">
        <f t="shared" si="21"/>
        <v/>
      </c>
      <c r="BJ948" s="279" t="str">
        <f t="shared" si="22"/>
        <v/>
      </c>
      <c r="BK948" s="279" t="str">
        <f t="shared" si="23"/>
        <v/>
      </c>
      <c r="BL948" s="279" t="str">
        <f t="shared" si="24"/>
        <v/>
      </c>
      <c r="BM948" s="279" t="str">
        <f t="shared" si="25"/>
        <v/>
      </c>
      <c r="BN948" s="279" t="str">
        <f t="shared" si="26"/>
        <v/>
      </c>
      <c r="BO948" s="279" t="str">
        <f t="shared" si="27"/>
        <v/>
      </c>
      <c r="BP948" s="279" t="str">
        <f t="shared" si="28"/>
        <v/>
      </c>
      <c r="BQ948" s="282" t="str">
        <f t="shared" si="29"/>
        <v/>
      </c>
      <c r="BR948" s="280" t="str">
        <f t="shared" si="30"/>
        <v/>
      </c>
      <c r="BS948" s="282" t="str">
        <f t="shared" si="31"/>
        <v/>
      </c>
    </row>
    <row r="949" spans="1:71" ht="7"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R949" s="193" t="str">
        <f>IF(AS949="","",MAX(AR$879:AR948)+1)</f>
        <v/>
      </c>
      <c r="BD949" s="193" t="str">
        <f>IF(BE949="","",MAX(BD$879:BD948)+1)</f>
        <v/>
      </c>
      <c r="BG949" s="280" t="str">
        <f t="shared" si="19"/>
        <v/>
      </c>
      <c r="BH949" s="279" t="str">
        <f t="shared" si="20"/>
        <v/>
      </c>
      <c r="BI949" s="279" t="str">
        <f t="shared" si="21"/>
        <v/>
      </c>
      <c r="BJ949" s="279" t="str">
        <f t="shared" si="22"/>
        <v/>
      </c>
      <c r="BK949" s="279" t="str">
        <f t="shared" si="23"/>
        <v/>
      </c>
      <c r="BL949" s="279" t="str">
        <f t="shared" si="24"/>
        <v/>
      </c>
      <c r="BM949" s="279" t="str">
        <f t="shared" si="25"/>
        <v/>
      </c>
      <c r="BN949" s="279" t="str">
        <f t="shared" si="26"/>
        <v/>
      </c>
      <c r="BO949" s="279" t="str">
        <f t="shared" si="27"/>
        <v/>
      </c>
      <c r="BP949" s="279" t="str">
        <f t="shared" si="28"/>
        <v/>
      </c>
      <c r="BQ949" s="282" t="str">
        <f t="shared" si="29"/>
        <v/>
      </c>
      <c r="BR949" s="280" t="str">
        <f t="shared" si="30"/>
        <v/>
      </c>
      <c r="BS949" s="282" t="str">
        <f t="shared" si="31"/>
        <v/>
      </c>
    </row>
    <row r="950" spans="1:71" ht="25" customHeight="1">
      <c r="A950" s="57"/>
      <c r="B950" s="345" t="s">
        <v>534</v>
      </c>
      <c r="C950" s="345"/>
      <c r="D950" s="345"/>
      <c r="E950" s="345"/>
      <c r="F950" s="345"/>
      <c r="G950" s="345"/>
      <c r="H950" s="340">
        <f>VLOOKUP($AG950,PriceList,3,FALSE)</f>
        <v>29.7</v>
      </c>
      <c r="I950" s="340"/>
      <c r="J950" s="341"/>
      <c r="K950" s="342"/>
      <c r="L950" s="343"/>
      <c r="M950" s="343"/>
      <c r="N950" s="344"/>
      <c r="O950" s="333"/>
      <c r="P950" s="333"/>
      <c r="Q950" s="334"/>
      <c r="R950" s="334"/>
      <c r="S950" s="333"/>
      <c r="T950" s="333"/>
      <c r="U950" s="334"/>
      <c r="V950" s="334"/>
      <c r="W950" s="333"/>
      <c r="X950" s="333"/>
      <c r="Y950" s="334"/>
      <c r="Z950" s="334"/>
      <c r="AA950" s="333"/>
      <c r="AB950" s="333"/>
      <c r="AC950" s="349">
        <f>(SUM(O950:AB951))*H950</f>
        <v>0</v>
      </c>
      <c r="AD950" s="349"/>
      <c r="AE950" s="349"/>
      <c r="AF950" s="21"/>
      <c r="AG950" s="332" t="s">
        <v>535</v>
      </c>
      <c r="AJ950" s="116" t="b">
        <f>OR(ISERROR(AC950),ISERROR(H950))</f>
        <v>0</v>
      </c>
      <c r="AQ950" s="68" t="str">
        <f>IFERROR(LEFT(B950,SEARCH("
",B950)),B950)</f>
        <v xml:space="preserve">Bell's Whisky
</v>
      </c>
      <c r="AR950" s="193" t="str">
        <f>IF(AS950="","",MAX(AR$879:AR949)+1)</f>
        <v/>
      </c>
      <c r="AS950" s="252" t="str">
        <f>IF(SUM(O950:AB950)&gt;0,AQ950,"")</f>
        <v/>
      </c>
      <c r="AT950" s="253" t="str">
        <f>IF(O950&gt;0,O950,"")</f>
        <v/>
      </c>
      <c r="AU950" s="254" t="str">
        <f>IF(Q950&gt;0,Q950,"")</f>
        <v/>
      </c>
      <c r="AV950" s="254" t="str">
        <f>IF(S950&gt;0,S950,"")</f>
        <v/>
      </c>
      <c r="AW950" s="254" t="str">
        <f>IF(U950&gt;0,U950,"")</f>
        <v/>
      </c>
      <c r="AX950" s="254" t="str">
        <f>IF(W950&gt;0,W950,"")</f>
        <v/>
      </c>
      <c r="AY950" s="255" t="str">
        <f>IF(Y950&gt;0,Y950,"")</f>
        <v/>
      </c>
      <c r="AZ950" s="255" t="str">
        <f>IF(AA950&gt;0,AA950,"")</f>
        <v/>
      </c>
      <c r="BA950" s="255" t="str">
        <f>IF(SUM(O950:AB950)&gt;0,(SUM(O950:AB950)*H950),"")</f>
        <v/>
      </c>
      <c r="BB950" s="255" t="str">
        <f>IF(SUM(O950:AB950)&gt;0,K950,"")</f>
        <v/>
      </c>
      <c r="BC950" s="276" t="str">
        <f>IF(SUM(O950:AB950)&gt;0,"ITEM","")</f>
        <v/>
      </c>
      <c r="BD950" s="193" t="str">
        <f>IF(BE950="","",MAX(BD$879:BD949)+1)</f>
        <v/>
      </c>
      <c r="BG950" s="280" t="str">
        <f t="shared" si="19"/>
        <v/>
      </c>
      <c r="BH950" s="279" t="str">
        <f t="shared" si="20"/>
        <v/>
      </c>
      <c r="BI950" s="279" t="str">
        <f t="shared" si="21"/>
        <v/>
      </c>
      <c r="BJ950" s="279" t="str">
        <f t="shared" si="22"/>
        <v/>
      </c>
      <c r="BK950" s="279" t="str">
        <f t="shared" si="23"/>
        <v/>
      </c>
      <c r="BL950" s="279" t="str">
        <f t="shared" si="24"/>
        <v/>
      </c>
      <c r="BM950" s="279" t="str">
        <f t="shared" si="25"/>
        <v/>
      </c>
      <c r="BN950" s="279" t="str">
        <f t="shared" si="26"/>
        <v/>
      </c>
      <c r="BO950" s="279" t="str">
        <f t="shared" si="27"/>
        <v/>
      </c>
      <c r="BP950" s="279" t="str">
        <f t="shared" si="28"/>
        <v/>
      </c>
      <c r="BQ950" s="282" t="str">
        <f t="shared" si="29"/>
        <v/>
      </c>
      <c r="BR950" s="280" t="str">
        <f t="shared" si="30"/>
        <v/>
      </c>
      <c r="BS950" s="282" t="str">
        <f t="shared" si="31"/>
        <v/>
      </c>
    </row>
    <row r="951" spans="1:71" ht="25" customHeight="1">
      <c r="A951" s="57"/>
      <c r="B951" s="345"/>
      <c r="C951" s="345"/>
      <c r="D951" s="345"/>
      <c r="E951" s="345"/>
      <c r="F951" s="345"/>
      <c r="G951" s="345"/>
      <c r="H951" s="340"/>
      <c r="I951" s="340"/>
      <c r="J951" s="341"/>
      <c r="K951" s="342"/>
      <c r="L951" s="343"/>
      <c r="M951" s="343"/>
      <c r="N951" s="344"/>
      <c r="O951" s="333"/>
      <c r="P951" s="333"/>
      <c r="Q951" s="334"/>
      <c r="R951" s="334"/>
      <c r="S951" s="333"/>
      <c r="T951" s="333"/>
      <c r="U951" s="334"/>
      <c r="V951" s="334"/>
      <c r="W951" s="333"/>
      <c r="X951" s="333"/>
      <c r="Y951" s="334"/>
      <c r="Z951" s="334"/>
      <c r="AA951" s="333"/>
      <c r="AB951" s="333"/>
      <c r="AC951" s="349"/>
      <c r="AD951" s="349"/>
      <c r="AE951" s="349"/>
      <c r="AF951" s="21"/>
      <c r="AG951" s="332"/>
      <c r="AQ951" s="68" t="str">
        <f>IFERROR(LEFT(B950,SEARCH("
",B950)),B950)</f>
        <v xml:space="preserve">Bell's Whisky
</v>
      </c>
      <c r="AR951" s="193" t="str">
        <f>IF(AS951="","",MAX(AR$879:AR950)+1)</f>
        <v/>
      </c>
      <c r="AS951" s="209" t="str">
        <f>IF(SUM(O951:AB951)&gt;0,AQ951,"")</f>
        <v/>
      </c>
      <c r="AT951" s="251" t="str">
        <f>IF(O951&gt;0,O951,"")</f>
        <v/>
      </c>
      <c r="AU951" s="212" t="str">
        <f>IF(Q951&gt;0,Q951,"")</f>
        <v/>
      </c>
      <c r="AV951" s="212" t="str">
        <f>IF(S951&gt;0,S951,"")</f>
        <v/>
      </c>
      <c r="AW951" s="212" t="str">
        <f>IF(U951&gt;0,U951,"")</f>
        <v/>
      </c>
      <c r="AX951" s="212" t="str">
        <f>IF(W951&gt;0,W951,"")</f>
        <v/>
      </c>
      <c r="AY951" s="213" t="str">
        <f>IF(Y951&gt;0,Y951,"")</f>
        <v/>
      </c>
      <c r="AZ951" s="213" t="str">
        <f>IF(AA951&gt;0,AA951,"")</f>
        <v/>
      </c>
      <c r="BA951" s="255" t="str">
        <f>IF(SUM(O951:AB951)&gt;0,(SUM(O951:AB951)*H950),"")</f>
        <v/>
      </c>
      <c r="BB951" s="255" t="str">
        <f>IF(SUM(O951:AB951)&gt;0,K951,"")</f>
        <v/>
      </c>
      <c r="BC951" s="277" t="str">
        <f>IF(SUM(O951:AB951)&gt;0,"ITEM","")</f>
        <v/>
      </c>
      <c r="BD951" s="193" t="str">
        <f>IF(BE951="","",MAX(BD$879:BD950)+1)</f>
        <v/>
      </c>
      <c r="BG951" s="280" t="str">
        <f t="shared" si="19"/>
        <v/>
      </c>
      <c r="BH951" s="279" t="str">
        <f t="shared" si="20"/>
        <v/>
      </c>
      <c r="BI951" s="279" t="str">
        <f t="shared" si="21"/>
        <v/>
      </c>
      <c r="BJ951" s="279" t="str">
        <f t="shared" si="22"/>
        <v/>
      </c>
      <c r="BK951" s="279" t="str">
        <f t="shared" si="23"/>
        <v/>
      </c>
      <c r="BL951" s="279" t="str">
        <f t="shared" si="24"/>
        <v/>
      </c>
      <c r="BM951" s="279" t="str">
        <f t="shared" si="25"/>
        <v/>
      </c>
      <c r="BN951" s="279" t="str">
        <f t="shared" si="26"/>
        <v/>
      </c>
      <c r="BO951" s="279" t="str">
        <f t="shared" si="27"/>
        <v/>
      </c>
      <c r="BP951" s="279" t="str">
        <f t="shared" si="28"/>
        <v/>
      </c>
      <c r="BQ951" s="282" t="str">
        <f t="shared" si="29"/>
        <v/>
      </c>
      <c r="BR951" s="280" t="str">
        <f t="shared" si="30"/>
        <v/>
      </c>
      <c r="BS951" s="282" t="str">
        <f t="shared" si="31"/>
        <v/>
      </c>
    </row>
    <row r="952" spans="1:71" ht="7"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349"/>
      <c r="AD952" s="349"/>
      <c r="AE952" s="349"/>
      <c r="AF952" s="21"/>
      <c r="AR952" s="193" t="str">
        <f>IF(AS952="","",MAX(AR$879:AR951)+1)</f>
        <v/>
      </c>
      <c r="BD952" s="193" t="str">
        <f>IF(BE952="","",MAX(BD$879:BD951)+1)</f>
        <v/>
      </c>
      <c r="BG952" s="280" t="str">
        <f t="shared" si="19"/>
        <v/>
      </c>
      <c r="BH952" s="279" t="str">
        <f t="shared" si="20"/>
        <v/>
      </c>
      <c r="BI952" s="279" t="str">
        <f t="shared" si="21"/>
        <v/>
      </c>
      <c r="BJ952" s="279" t="str">
        <f t="shared" si="22"/>
        <v/>
      </c>
      <c r="BK952" s="279" t="str">
        <f t="shared" si="23"/>
        <v/>
      </c>
      <c r="BL952" s="279" t="str">
        <f t="shared" si="24"/>
        <v/>
      </c>
      <c r="BM952" s="279" t="str">
        <f t="shared" si="25"/>
        <v/>
      </c>
      <c r="BN952" s="279" t="str">
        <f t="shared" si="26"/>
        <v/>
      </c>
      <c r="BO952" s="279" t="str">
        <f t="shared" si="27"/>
        <v/>
      </c>
      <c r="BP952" s="279" t="str">
        <f t="shared" si="28"/>
        <v/>
      </c>
      <c r="BQ952" s="282" t="str">
        <f t="shared" si="29"/>
        <v/>
      </c>
      <c r="BR952" s="280" t="str">
        <f t="shared" si="30"/>
        <v/>
      </c>
      <c r="BS952" s="282" t="str">
        <f t="shared" si="31"/>
        <v/>
      </c>
    </row>
    <row r="953" spans="1:71" ht="25" customHeight="1">
      <c r="A953" s="57"/>
      <c r="B953" s="345" t="s">
        <v>536</v>
      </c>
      <c r="C953" s="345"/>
      <c r="D953" s="345"/>
      <c r="E953" s="345"/>
      <c r="F953" s="345"/>
      <c r="G953" s="345"/>
      <c r="H953" s="340">
        <f>VLOOKUP($AG953,PriceList,3,FALSE)</f>
        <v>29.7</v>
      </c>
      <c r="I953" s="340"/>
      <c r="J953" s="341"/>
      <c r="K953" s="342"/>
      <c r="L953" s="343"/>
      <c r="M953" s="343"/>
      <c r="N953" s="344"/>
      <c r="O953" s="333"/>
      <c r="P953" s="333"/>
      <c r="Q953" s="334"/>
      <c r="R953" s="334"/>
      <c r="S953" s="333"/>
      <c r="T953" s="333"/>
      <c r="U953" s="334"/>
      <c r="V953" s="334"/>
      <c r="W953" s="333"/>
      <c r="X953" s="333"/>
      <c r="Y953" s="334"/>
      <c r="Z953" s="334"/>
      <c r="AA953" s="333"/>
      <c r="AB953" s="333"/>
      <c r="AC953" s="348">
        <f>(SUM(O953:AB954))*H953</f>
        <v>0</v>
      </c>
      <c r="AD953" s="349"/>
      <c r="AE953" s="349"/>
      <c r="AF953" s="21"/>
      <c r="AG953" s="332" t="s">
        <v>537</v>
      </c>
      <c r="AJ953" s="116" t="b">
        <f>OR(ISERROR(AC953),ISERROR(H953))</f>
        <v>0</v>
      </c>
      <c r="AQ953" s="68" t="str">
        <f>IFERROR(LEFT(B953,SEARCH("
",B953)),B953)</f>
        <v xml:space="preserve">Smirnoff Vodka
</v>
      </c>
      <c r="AR953" s="193" t="str">
        <f>IF(AS953="","",MAX(AR$879:AR952)+1)</f>
        <v/>
      </c>
      <c r="AS953" s="252" t="str">
        <f>IF(SUM(O953:AB953)&gt;0,AQ953,"")</f>
        <v/>
      </c>
      <c r="AT953" s="253" t="str">
        <f>IF(O953&gt;0,O953,"")</f>
        <v/>
      </c>
      <c r="AU953" s="254" t="str">
        <f>IF(Q953&gt;0,Q953,"")</f>
        <v/>
      </c>
      <c r="AV953" s="254" t="str">
        <f>IF(S953&gt;0,S953,"")</f>
        <v/>
      </c>
      <c r="AW953" s="254" t="str">
        <f>IF(U953&gt;0,U953,"")</f>
        <v/>
      </c>
      <c r="AX953" s="254" t="str">
        <f>IF(W953&gt;0,W953,"")</f>
        <v/>
      </c>
      <c r="AY953" s="255" t="str">
        <f>IF(Y953&gt;0,Y953,"")</f>
        <v/>
      </c>
      <c r="AZ953" s="255" t="str">
        <f>IF(AA953&gt;0,AA953,"")</f>
        <v/>
      </c>
      <c r="BA953" s="255" t="str">
        <f>IF(SUM(O953:AB953)&gt;0,(SUM(O953:AB953)*H953),"")</f>
        <v/>
      </c>
      <c r="BB953" s="255" t="str">
        <f>IF(SUM(O953:AB953)&gt;0,K953,"")</f>
        <v/>
      </c>
      <c r="BC953" s="276" t="str">
        <f>IF(SUM(O953:AB953)&gt;0,"ITEM","")</f>
        <v/>
      </c>
      <c r="BD953" s="193" t="str">
        <f>IF(BE953="","",MAX(BD$879:BD952)+1)</f>
        <v/>
      </c>
      <c r="BG953" s="280" t="str">
        <f t="shared" si="19"/>
        <v/>
      </c>
      <c r="BH953" s="279" t="str">
        <f t="shared" si="20"/>
        <v/>
      </c>
      <c r="BI953" s="279" t="str">
        <f t="shared" si="21"/>
        <v/>
      </c>
      <c r="BJ953" s="279" t="str">
        <f t="shared" si="22"/>
        <v/>
      </c>
      <c r="BK953" s="279" t="str">
        <f t="shared" si="23"/>
        <v/>
      </c>
      <c r="BL953" s="279" t="str">
        <f t="shared" si="24"/>
        <v/>
      </c>
      <c r="BM953" s="279" t="str">
        <f t="shared" si="25"/>
        <v/>
      </c>
      <c r="BN953" s="279" t="str">
        <f t="shared" si="26"/>
        <v/>
      </c>
      <c r="BO953" s="279" t="str">
        <f t="shared" si="27"/>
        <v/>
      </c>
      <c r="BP953" s="279" t="str">
        <f t="shared" si="28"/>
        <v/>
      </c>
      <c r="BQ953" s="282" t="str">
        <f t="shared" si="29"/>
        <v/>
      </c>
      <c r="BR953" s="280" t="str">
        <f t="shared" si="30"/>
        <v/>
      </c>
      <c r="BS953" s="282" t="str">
        <f t="shared" si="31"/>
        <v/>
      </c>
    </row>
    <row r="954" spans="1:71" ht="25" customHeight="1">
      <c r="A954" s="57"/>
      <c r="B954" s="345"/>
      <c r="C954" s="345"/>
      <c r="D954" s="345"/>
      <c r="E954" s="345"/>
      <c r="F954" s="345"/>
      <c r="G954" s="345"/>
      <c r="H954" s="340"/>
      <c r="I954" s="340"/>
      <c r="J954" s="341"/>
      <c r="K954" s="342"/>
      <c r="L954" s="343"/>
      <c r="M954" s="343"/>
      <c r="N954" s="344"/>
      <c r="O954" s="333"/>
      <c r="P954" s="333"/>
      <c r="Q954" s="334"/>
      <c r="R954" s="334"/>
      <c r="S954" s="333"/>
      <c r="T954" s="333"/>
      <c r="U954" s="334"/>
      <c r="V954" s="334"/>
      <c r="W954" s="333"/>
      <c r="X954" s="333"/>
      <c r="Y954" s="334"/>
      <c r="Z954" s="334"/>
      <c r="AA954" s="333"/>
      <c r="AB954" s="333"/>
      <c r="AC954" s="348"/>
      <c r="AD954" s="349"/>
      <c r="AE954" s="349"/>
      <c r="AF954" s="21"/>
      <c r="AG954" s="332"/>
      <c r="AQ954" s="68" t="str">
        <f>IFERROR(LEFT(B953,SEARCH("
",B953)),B953)</f>
        <v xml:space="preserve">Smirnoff Vodka
</v>
      </c>
      <c r="AR954" s="193" t="str">
        <f>IF(AS954="","",MAX(AR$879:AR953)+1)</f>
        <v/>
      </c>
      <c r="AS954" s="209" t="str">
        <f>IF(SUM(O954:AB954)&gt;0,AQ954,"")</f>
        <v/>
      </c>
      <c r="AT954" s="251" t="str">
        <f>IF(O954&gt;0,O954,"")</f>
        <v/>
      </c>
      <c r="AU954" s="212" t="str">
        <f>IF(Q954&gt;0,Q954,"")</f>
        <v/>
      </c>
      <c r="AV954" s="212" t="str">
        <f>IF(S954&gt;0,S954,"")</f>
        <v/>
      </c>
      <c r="AW954" s="212" t="str">
        <f>IF(U954&gt;0,U954,"")</f>
        <v/>
      </c>
      <c r="AX954" s="212" t="str">
        <f>IF(W954&gt;0,W954,"")</f>
        <v/>
      </c>
      <c r="AY954" s="213" t="str">
        <f>IF(Y954&gt;0,Y954,"")</f>
        <v/>
      </c>
      <c r="AZ954" s="213" t="str">
        <f>IF(AA954&gt;0,AA954,"")</f>
        <v/>
      </c>
      <c r="BA954" s="255" t="str">
        <f>IF(SUM(O954:AB954)&gt;0,(SUM(O954:AB954)*H953),"")</f>
        <v/>
      </c>
      <c r="BB954" s="255" t="str">
        <f>IF(SUM(O954:AB954)&gt;0,K954,"")</f>
        <v/>
      </c>
      <c r="BC954" s="277" t="str">
        <f>IF(SUM(O954:AB954)&gt;0,"ITEM","")</f>
        <v/>
      </c>
      <c r="BD954" s="193" t="str">
        <f>IF(BE954="","",MAX(BD$879:BD953)+1)</f>
        <v/>
      </c>
      <c r="BG954" s="280" t="str">
        <f t="shared" si="19"/>
        <v/>
      </c>
      <c r="BH954" s="279" t="str">
        <f t="shared" si="20"/>
        <v/>
      </c>
      <c r="BI954" s="279" t="str">
        <f t="shared" si="21"/>
        <v/>
      </c>
      <c r="BJ954" s="279" t="str">
        <f t="shared" si="22"/>
        <v/>
      </c>
      <c r="BK954" s="279" t="str">
        <f t="shared" si="23"/>
        <v/>
      </c>
      <c r="BL954" s="279" t="str">
        <f t="shared" si="24"/>
        <v/>
      </c>
      <c r="BM954" s="279" t="str">
        <f t="shared" si="25"/>
        <v/>
      </c>
      <c r="BN954" s="279" t="str">
        <f t="shared" si="26"/>
        <v/>
      </c>
      <c r="BO954" s="279" t="str">
        <f t="shared" si="27"/>
        <v/>
      </c>
      <c r="BP954" s="279" t="str">
        <f t="shared" si="28"/>
        <v/>
      </c>
      <c r="BQ954" s="282" t="str">
        <f t="shared" si="29"/>
        <v/>
      </c>
      <c r="BR954" s="280" t="str">
        <f t="shared" si="30"/>
        <v/>
      </c>
      <c r="BS954" s="282" t="str">
        <f t="shared" si="31"/>
        <v/>
      </c>
    </row>
    <row r="955" spans="1:71" ht="7"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R955" s="193" t="str">
        <f>IF(AS955="","",MAX(AR$879:AR954)+1)</f>
        <v/>
      </c>
      <c r="BD955" s="193" t="str">
        <f>IF(BE955="","",MAX(BD$879:BD954)+1)</f>
        <v/>
      </c>
      <c r="BF955" s="263" t="b">
        <f>NOT(ISBLANK(E956))</f>
        <v>0</v>
      </c>
      <c r="BG955" s="280" t="str">
        <f t="shared" si="19"/>
        <v/>
      </c>
      <c r="BH955" s="279" t="str">
        <f t="shared" si="20"/>
        <v/>
      </c>
      <c r="BI955" s="279" t="str">
        <f t="shared" si="21"/>
        <v/>
      </c>
      <c r="BJ955" s="279" t="str">
        <f t="shared" si="22"/>
        <v/>
      </c>
      <c r="BK955" s="279" t="str">
        <f t="shared" si="23"/>
        <v/>
      </c>
      <c r="BL955" s="279" t="str">
        <f t="shared" si="24"/>
        <v/>
      </c>
      <c r="BM955" s="279" t="str">
        <f t="shared" si="25"/>
        <v/>
      </c>
      <c r="BN955" s="279" t="str">
        <f t="shared" si="26"/>
        <v/>
      </c>
      <c r="BO955" s="279" t="str">
        <f t="shared" si="27"/>
        <v/>
      </c>
      <c r="BP955" s="279" t="str">
        <f t="shared" si="28"/>
        <v/>
      </c>
      <c r="BQ955" s="282" t="str">
        <f t="shared" si="29"/>
        <v/>
      </c>
      <c r="BR955" s="280" t="str">
        <f t="shared" si="30"/>
        <v/>
      </c>
      <c r="BS955" s="282" t="str">
        <f t="shared" si="31"/>
        <v/>
      </c>
    </row>
    <row r="956" spans="1:71" ht="25" customHeight="1">
      <c r="A956" s="57"/>
      <c r="B956" s="328" t="s">
        <v>53</v>
      </c>
      <c r="C956" s="328"/>
      <c r="D956" s="328"/>
      <c r="E956" s="329"/>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c r="AE956" s="331"/>
      <c r="AF956" s="21"/>
      <c r="AR956" s="193" t="str">
        <f>IF(AS956="","",MAX(AR$879:AR955)+1)</f>
        <v/>
      </c>
      <c r="BD956" s="193" t="str">
        <f>IF(BE956="","",MAX(BD$879:BD955)+1)</f>
        <v/>
      </c>
      <c r="BE956" s="252" t="str">
        <f>IF(BF955=TRUE,E956,"")</f>
        <v/>
      </c>
      <c r="BF956" s="252" t="str">
        <f>IF(BF955=TRUE,"NOTE","")</f>
        <v/>
      </c>
      <c r="BG956" s="280" t="str">
        <f t="shared" si="19"/>
        <v/>
      </c>
      <c r="BH956" s="279" t="str">
        <f t="shared" si="20"/>
        <v/>
      </c>
      <c r="BI956" s="279" t="str">
        <f t="shared" si="21"/>
        <v/>
      </c>
      <c r="BJ956" s="279" t="str">
        <f t="shared" si="22"/>
        <v/>
      </c>
      <c r="BK956" s="279" t="str">
        <f t="shared" si="23"/>
        <v/>
      </c>
      <c r="BL956" s="279" t="str">
        <f t="shared" si="24"/>
        <v/>
      </c>
      <c r="BM956" s="279" t="str">
        <f t="shared" si="25"/>
        <v/>
      </c>
      <c r="BN956" s="279" t="str">
        <f t="shared" si="26"/>
        <v/>
      </c>
      <c r="BO956" s="279" t="str">
        <f t="shared" si="27"/>
        <v/>
      </c>
      <c r="BP956" s="279" t="str">
        <f t="shared" si="28"/>
        <v/>
      </c>
      <c r="BQ956" s="282" t="str">
        <f t="shared" si="29"/>
        <v/>
      </c>
      <c r="BR956" s="280" t="str">
        <f t="shared" si="30"/>
        <v/>
      </c>
      <c r="BS956" s="282" t="str">
        <f t="shared" si="31"/>
        <v/>
      </c>
    </row>
    <row r="957" spans="1:71" ht="10" customHeight="1">
      <c r="A957" s="57"/>
      <c r="B957" s="9"/>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c r="AA957" s="52"/>
      <c r="AB957" s="52"/>
      <c r="AC957" s="52"/>
      <c r="AD957" s="52"/>
      <c r="AE957" s="52"/>
      <c r="AF957" s="21"/>
      <c r="AR957" s="193" t="str">
        <f>IF(AS957="","",MAX(AR$879:AR956)+1)</f>
        <v/>
      </c>
      <c r="BD957" s="193" t="str">
        <f>IF(BE957="","",MAX(BD$879:BD956)+1)</f>
        <v/>
      </c>
      <c r="BG957" s="280" t="str">
        <f t="shared" si="19"/>
        <v/>
      </c>
      <c r="BH957" s="279" t="str">
        <f t="shared" si="20"/>
        <v/>
      </c>
      <c r="BI957" s="279" t="str">
        <f t="shared" si="21"/>
        <v/>
      </c>
      <c r="BJ957" s="279" t="str">
        <f t="shared" si="22"/>
        <v/>
      </c>
      <c r="BK957" s="279" t="str">
        <f t="shared" si="23"/>
        <v/>
      </c>
      <c r="BL957" s="279" t="str">
        <f t="shared" si="24"/>
        <v/>
      </c>
      <c r="BM957" s="279" t="str">
        <f t="shared" si="25"/>
        <v/>
      </c>
      <c r="BN957" s="279" t="str">
        <f t="shared" si="26"/>
        <v/>
      </c>
      <c r="BO957" s="279" t="str">
        <f t="shared" si="27"/>
        <v/>
      </c>
      <c r="BP957" s="279" t="str">
        <f t="shared" si="28"/>
        <v/>
      </c>
      <c r="BQ957" s="282" t="str">
        <f t="shared" si="29"/>
        <v/>
      </c>
      <c r="BR957" s="280" t="str">
        <f t="shared" si="30"/>
        <v/>
      </c>
      <c r="BS957" s="282" t="str">
        <f t="shared" si="31"/>
        <v/>
      </c>
    </row>
    <row r="958" spans="1:71" ht="20.149999999999999" customHeight="1">
      <c r="A958" s="350">
        <f>A913+1</f>
        <v>17</v>
      </c>
      <c r="B958" s="350"/>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c r="AB958" s="71"/>
      <c r="AC958" s="71"/>
      <c r="AD958" s="71"/>
      <c r="AE958" s="7"/>
      <c r="AF958" s="7"/>
      <c r="AR958" s="193" t="str">
        <f>IF(AS958="","",MAX(AR$879:AR957)+1)</f>
        <v/>
      </c>
      <c r="BD958" s="193" t="str">
        <f>IF(BE958="","",MAX(BD$879:BD957)+1)</f>
        <v/>
      </c>
      <c r="BG958" s="280" t="str">
        <f t="shared" si="19"/>
        <v/>
      </c>
      <c r="BH958" s="279" t="str">
        <f t="shared" si="20"/>
        <v/>
      </c>
      <c r="BI958" s="279" t="str">
        <f t="shared" si="21"/>
        <v/>
      </c>
      <c r="BJ958" s="279" t="str">
        <f t="shared" si="22"/>
        <v/>
      </c>
      <c r="BK958" s="279" t="str">
        <f t="shared" si="23"/>
        <v/>
      </c>
      <c r="BL958" s="279" t="str">
        <f t="shared" si="24"/>
        <v/>
      </c>
      <c r="BM958" s="279" t="str">
        <f t="shared" si="25"/>
        <v/>
      </c>
      <c r="BN958" s="279" t="str">
        <f t="shared" si="26"/>
        <v/>
      </c>
      <c r="BO958" s="279" t="str">
        <f t="shared" si="27"/>
        <v/>
      </c>
      <c r="BP958" s="279" t="str">
        <f t="shared" si="28"/>
        <v/>
      </c>
      <c r="BQ958" s="282" t="str">
        <f t="shared" si="29"/>
        <v/>
      </c>
      <c r="BR958" s="280" t="str">
        <f t="shared" si="30"/>
        <v/>
      </c>
      <c r="BS958" s="282" t="str">
        <f t="shared" si="31"/>
        <v/>
      </c>
    </row>
    <row r="959" spans="1:71" ht="10" customHeight="1" thickBot="1">
      <c r="A959" s="57"/>
      <c r="B959" s="9"/>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c r="AA959" s="52"/>
      <c r="AB959" s="52"/>
      <c r="AC959" s="52"/>
      <c r="AD959" s="52"/>
      <c r="AE959" s="52"/>
      <c r="AF959" s="21"/>
      <c r="AR959" s="193" t="str">
        <f>IF(AS959="","",MAX(AR$879:AR958)+1)</f>
        <v/>
      </c>
      <c r="BD959" s="193" t="str">
        <f>IF(BE959="","",MAX(BD$879:BD958)+1)</f>
        <v/>
      </c>
      <c r="BF959" s="263" t="b">
        <f>NOT(ISBLANK(E995))</f>
        <v>0</v>
      </c>
      <c r="BG959" s="280" t="str">
        <f t="shared" si="19"/>
        <v/>
      </c>
      <c r="BH959" s="279" t="str">
        <f t="shared" si="20"/>
        <v/>
      </c>
      <c r="BI959" s="279" t="str">
        <f t="shared" si="21"/>
        <v/>
      </c>
      <c r="BJ959" s="279" t="str">
        <f t="shared" si="22"/>
        <v/>
      </c>
      <c r="BK959" s="279" t="str">
        <f t="shared" si="23"/>
        <v/>
      </c>
      <c r="BL959" s="279" t="str">
        <f t="shared" si="24"/>
        <v/>
      </c>
      <c r="BM959" s="279" t="str">
        <f t="shared" si="25"/>
        <v/>
      </c>
      <c r="BN959" s="279" t="str">
        <f t="shared" si="26"/>
        <v/>
      </c>
      <c r="BO959" s="279" t="str">
        <f t="shared" si="27"/>
        <v/>
      </c>
      <c r="BP959" s="279" t="str">
        <f t="shared" si="28"/>
        <v/>
      </c>
      <c r="BQ959" s="282" t="str">
        <f t="shared" si="29"/>
        <v/>
      </c>
      <c r="BR959" s="280" t="str">
        <f t="shared" si="30"/>
        <v/>
      </c>
      <c r="BS959" s="282" t="str">
        <f t="shared" si="31"/>
        <v/>
      </c>
    </row>
    <row r="960" spans="1:71" ht="25" customHeight="1" thickBot="1">
      <c r="A960" s="21"/>
      <c r="B960" s="369" t="s">
        <v>130</v>
      </c>
      <c r="C960" s="370"/>
      <c r="D960" s="370"/>
      <c r="E960" s="370"/>
      <c r="F960" s="370"/>
      <c r="G960" s="370"/>
      <c r="H960" s="370"/>
      <c r="I960" s="370"/>
      <c r="J960" s="370"/>
      <c r="K960" s="370"/>
      <c r="L960" s="370"/>
      <c r="M960" s="370"/>
      <c r="N960" s="370"/>
      <c r="O960" s="370"/>
      <c r="P960" s="370"/>
      <c r="Q960" s="370"/>
      <c r="R960" s="370"/>
      <c r="S960" s="370"/>
      <c r="T960" s="370"/>
      <c r="U960" s="370"/>
      <c r="V960" s="370"/>
      <c r="W960" s="370"/>
      <c r="X960" s="370"/>
      <c r="Y960" s="370"/>
      <c r="Z960" s="370"/>
      <c r="AA960" s="370"/>
      <c r="AB960" s="370"/>
      <c r="AC960" s="370"/>
      <c r="AD960" s="370"/>
      <c r="AE960" s="371"/>
      <c r="AF960" s="21"/>
      <c r="AQ960" s="260" t="str">
        <f>B960</f>
        <v>Wine and Sparkling Wine</v>
      </c>
      <c r="AR960" s="193" t="str">
        <f>IF(AS960="","",MAX(AR$879:AR959)+1)</f>
        <v/>
      </c>
      <c r="AS960" s="256" t="str">
        <f>IF(AQ964&gt;0,AQ960,"")</f>
        <v/>
      </c>
      <c r="AT960" s="257" t="str">
        <f>IF(AQ964&gt;0,IF(ISBLANK(O964),"",O964),"")</f>
        <v/>
      </c>
      <c r="AU960" s="258" t="str">
        <f>IF(AQ964&gt;0,IF(ISBLANK(Q964),"",Q964),"")</f>
        <v/>
      </c>
      <c r="AV960" s="258" t="str">
        <f>IF(AQ964&gt;0,IF(ISBLANK(S964),"",S964),"")</f>
        <v/>
      </c>
      <c r="AW960" s="258" t="str">
        <f>IF(AQ964&gt;0,IF(ISBLANK(U964),"",U964),"")</f>
        <v/>
      </c>
      <c r="AX960" s="258" t="str">
        <f>IF(AQ964&gt;0,IF(ISBLANK(W964),"",W964),"")</f>
        <v/>
      </c>
      <c r="AY960" s="259" t="str">
        <f>IF(AQ964&gt;0,IF(ISBLANK(Y964),"",Y964),"")</f>
        <v/>
      </c>
      <c r="AZ960" s="259" t="str">
        <f>IF(AQ964&gt;0,IF(ISBLANK(AA964),"",AA964),"")</f>
        <v/>
      </c>
      <c r="BC960" s="272" t="str">
        <f>IF(AQ964&gt;0,"HEADING","")</f>
        <v/>
      </c>
      <c r="BD960" s="193" t="str">
        <f>IF(BE960="","",MAX(BD$879:BD959)+1)</f>
        <v/>
      </c>
      <c r="BE960" s="256" t="str">
        <f>IF(BF959=TRUE,AQ960,"")</f>
        <v/>
      </c>
      <c r="BF960" s="275" t="str">
        <f>IF(BF959=TRUE,"HEADING","")</f>
        <v/>
      </c>
      <c r="BG960" s="280" t="str">
        <f t="shared" si="19"/>
        <v/>
      </c>
      <c r="BH960" s="279" t="str">
        <f t="shared" si="20"/>
        <v/>
      </c>
      <c r="BI960" s="279" t="str">
        <f t="shared" si="21"/>
        <v/>
      </c>
      <c r="BJ960" s="279" t="str">
        <f t="shared" si="22"/>
        <v/>
      </c>
      <c r="BK960" s="279" t="str">
        <f t="shared" si="23"/>
        <v/>
      </c>
      <c r="BL960" s="279" t="str">
        <f t="shared" si="24"/>
        <v/>
      </c>
      <c r="BM960" s="279" t="str">
        <f t="shared" si="25"/>
        <v/>
      </c>
      <c r="BN960" s="279" t="str">
        <f t="shared" si="26"/>
        <v/>
      </c>
      <c r="BO960" s="279" t="str">
        <f t="shared" si="27"/>
        <v/>
      </c>
      <c r="BP960" s="279" t="str">
        <f t="shared" si="28"/>
        <v/>
      </c>
      <c r="BQ960" s="282" t="str">
        <f t="shared" si="29"/>
        <v/>
      </c>
      <c r="BR960" s="280" t="str">
        <f t="shared" si="30"/>
        <v/>
      </c>
      <c r="BS960" s="282" t="str">
        <f t="shared" si="31"/>
        <v/>
      </c>
    </row>
    <row r="961" spans="1:71" ht="7"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R961" s="193" t="str">
        <f>IF(AS961="","",MAX(AR$879:AR960)+1)</f>
        <v/>
      </c>
      <c r="BD961" s="193" t="str">
        <f>IF(BE961="","",MAX(BD$879:BD960)+1)</f>
        <v/>
      </c>
      <c r="BG961" s="280" t="str">
        <f t="shared" si="19"/>
        <v/>
      </c>
      <c r="BH961" s="279" t="str">
        <f t="shared" si="20"/>
        <v/>
      </c>
      <c r="BI961" s="279" t="str">
        <f t="shared" si="21"/>
        <v/>
      </c>
      <c r="BJ961" s="279" t="str">
        <f t="shared" si="22"/>
        <v/>
      </c>
      <c r="BK961" s="279" t="str">
        <f t="shared" si="23"/>
        <v/>
      </c>
      <c r="BL961" s="279" t="str">
        <f t="shared" si="24"/>
        <v/>
      </c>
      <c r="BM961" s="279" t="str">
        <f t="shared" si="25"/>
        <v/>
      </c>
      <c r="BN961" s="279" t="str">
        <f t="shared" si="26"/>
        <v/>
      </c>
      <c r="BO961" s="279" t="str">
        <f t="shared" si="27"/>
        <v/>
      </c>
      <c r="BP961" s="279" t="str">
        <f t="shared" si="28"/>
        <v/>
      </c>
      <c r="BQ961" s="282" t="str">
        <f t="shared" si="29"/>
        <v/>
      </c>
      <c r="BR961" s="280" t="str">
        <f t="shared" si="30"/>
        <v/>
      </c>
      <c r="BS961" s="282" t="str">
        <f t="shared" si="31"/>
        <v/>
      </c>
    </row>
    <row r="962" spans="1:71" ht="20.149999999999999" customHeight="1">
      <c r="A962" s="21"/>
      <c r="B962" s="21"/>
      <c r="C962" s="31"/>
      <c r="D962" s="31"/>
      <c r="E962" s="31"/>
      <c r="F962" s="31"/>
      <c r="G962" s="31"/>
      <c r="H962" s="31"/>
      <c r="I962" s="31"/>
      <c r="J962" s="31"/>
      <c r="K962" s="31"/>
      <c r="L962" s="31"/>
      <c r="M962" s="31"/>
      <c r="N962" s="31"/>
      <c r="O962" s="324" t="s">
        <v>491</v>
      </c>
      <c r="P962" s="324"/>
      <c r="Q962" s="324"/>
      <c r="R962" s="324"/>
      <c r="S962" s="324"/>
      <c r="T962" s="324"/>
      <c r="U962" s="324"/>
      <c r="V962" s="324"/>
      <c r="W962" s="324"/>
      <c r="X962" s="324"/>
      <c r="Y962" s="324"/>
      <c r="Z962" s="324"/>
      <c r="AA962" s="324"/>
      <c r="AB962" s="324"/>
      <c r="AC962" s="35"/>
      <c r="AD962" s="35"/>
      <c r="AE962" s="35"/>
      <c r="AF962" s="21"/>
      <c r="AR962" s="193" t="str">
        <f>IF(AS962="","",MAX(AR$879:AR961)+1)</f>
        <v/>
      </c>
      <c r="BD962" s="193" t="str">
        <f>IF(BE962="","",MAX(BD$879:BD961)+1)</f>
        <v/>
      </c>
      <c r="BG962" s="280" t="str">
        <f t="shared" si="19"/>
        <v/>
      </c>
      <c r="BH962" s="279" t="str">
        <f t="shared" si="20"/>
        <v/>
      </c>
      <c r="BI962" s="279" t="str">
        <f t="shared" si="21"/>
        <v/>
      </c>
      <c r="BJ962" s="279" t="str">
        <f t="shared" si="22"/>
        <v/>
      </c>
      <c r="BK962" s="279" t="str">
        <f t="shared" si="23"/>
        <v/>
      </c>
      <c r="BL962" s="279" t="str">
        <f t="shared" si="24"/>
        <v/>
      </c>
      <c r="BM962" s="279" t="str">
        <f t="shared" si="25"/>
        <v/>
      </c>
      <c r="BN962" s="279" t="str">
        <f t="shared" si="26"/>
        <v/>
      </c>
      <c r="BO962" s="279" t="str">
        <f t="shared" si="27"/>
        <v/>
      </c>
      <c r="BP962" s="279" t="str">
        <f t="shared" si="28"/>
        <v/>
      </c>
      <c r="BQ962" s="282" t="str">
        <f t="shared" si="29"/>
        <v/>
      </c>
      <c r="BR962" s="280" t="str">
        <f t="shared" si="30"/>
        <v/>
      </c>
      <c r="BS962" s="282" t="str">
        <f t="shared" si="31"/>
        <v/>
      </c>
    </row>
    <row r="963" spans="1:71" ht="20.149999999999999" customHeight="1">
      <c r="A963" s="21"/>
      <c r="B963" s="335"/>
      <c r="C963" s="335"/>
      <c r="D963" s="335"/>
      <c r="E963" s="335"/>
      <c r="F963" s="335"/>
      <c r="G963" s="335"/>
      <c r="H963" s="21"/>
      <c r="I963" s="26"/>
      <c r="J963" s="26"/>
      <c r="K963" s="21"/>
      <c r="L963" s="26"/>
      <c r="M963" s="26"/>
      <c r="N963" s="26"/>
      <c r="O963" s="336" t="s">
        <v>493</v>
      </c>
      <c r="P963" s="336"/>
      <c r="Q963" s="337" t="s">
        <v>494</v>
      </c>
      <c r="R963" s="337"/>
      <c r="S963" s="338" t="s">
        <v>495</v>
      </c>
      <c r="T963" s="338"/>
      <c r="U963" s="337" t="s">
        <v>496</v>
      </c>
      <c r="V963" s="337"/>
      <c r="W963" s="338" t="s">
        <v>497</v>
      </c>
      <c r="X963" s="338"/>
      <c r="Y963" s="337" t="s">
        <v>498</v>
      </c>
      <c r="Z963" s="337"/>
      <c r="AA963" s="338" t="s">
        <v>499</v>
      </c>
      <c r="AB963" s="338"/>
      <c r="AC963" s="21"/>
      <c r="AD963" s="36"/>
      <c r="AE963" s="36"/>
      <c r="AF963" s="21"/>
      <c r="AQ963" s="203" t="s">
        <v>503</v>
      </c>
      <c r="AR963" s="193" t="str">
        <f>IF(AS963="","",MAX(AR$879:AR962)+1)</f>
        <v/>
      </c>
      <c r="BD963" s="193" t="str">
        <f>IF(BE963="","",MAX(BD$879:BD962)+1)</f>
        <v/>
      </c>
      <c r="BG963" s="280" t="str">
        <f t="shared" si="19"/>
        <v/>
      </c>
      <c r="BH963" s="279" t="str">
        <f t="shared" si="20"/>
        <v/>
      </c>
      <c r="BI963" s="279" t="str">
        <f t="shared" si="21"/>
        <v/>
      </c>
      <c r="BJ963" s="279" t="str">
        <f t="shared" si="22"/>
        <v/>
      </c>
      <c r="BK963" s="279" t="str">
        <f t="shared" si="23"/>
        <v/>
      </c>
      <c r="BL963" s="279" t="str">
        <f t="shared" si="24"/>
        <v/>
      </c>
      <c r="BM963" s="279" t="str">
        <f t="shared" si="25"/>
        <v/>
      </c>
      <c r="BN963" s="279" t="str">
        <f t="shared" si="26"/>
        <v/>
      </c>
      <c r="BO963" s="279" t="str">
        <f t="shared" si="27"/>
        <v/>
      </c>
      <c r="BP963" s="279" t="str">
        <f t="shared" si="28"/>
        <v/>
      </c>
      <c r="BQ963" s="282" t="str">
        <f t="shared" si="29"/>
        <v/>
      </c>
      <c r="BR963" s="280" t="str">
        <f t="shared" si="30"/>
        <v/>
      </c>
      <c r="BS963" s="282" t="str">
        <f t="shared" si="31"/>
        <v/>
      </c>
    </row>
    <row r="964" spans="1:71" ht="20.149999999999999" customHeight="1">
      <c r="A964" s="57"/>
      <c r="B964" s="335"/>
      <c r="C964" s="335"/>
      <c r="D964" s="335"/>
      <c r="E964" s="335"/>
      <c r="F964" s="335"/>
      <c r="G964" s="335"/>
      <c r="H964" s="26"/>
      <c r="I964" s="26"/>
      <c r="J964" s="26"/>
      <c r="K964" s="26"/>
      <c r="L964" s="26"/>
      <c r="M964" s="26"/>
      <c r="N964" s="26"/>
      <c r="O964" s="339"/>
      <c r="P964" s="339"/>
      <c r="Q964" s="321"/>
      <c r="R964" s="321"/>
      <c r="S964" s="322"/>
      <c r="T964" s="323"/>
      <c r="U964" s="321"/>
      <c r="V964" s="321"/>
      <c r="W964" s="322"/>
      <c r="X964" s="323"/>
      <c r="Y964" s="321"/>
      <c r="Z964" s="321"/>
      <c r="AA964" s="322"/>
      <c r="AB964" s="323"/>
      <c r="AC964" s="36"/>
      <c r="AD964" s="36"/>
      <c r="AE964" s="36"/>
      <c r="AF964" s="21"/>
      <c r="AQ964" s="203">
        <f>SUM($O968:$AB993)</f>
        <v>0</v>
      </c>
      <c r="AR964" s="193" t="str">
        <f>IF(AS964="","",MAX(AR$879:AR963)+1)</f>
        <v/>
      </c>
      <c r="BC964" s="271"/>
      <c r="BD964" s="193" t="str">
        <f>IF(BE964="","",MAX(BD$879:BD963)+1)</f>
        <v/>
      </c>
      <c r="BG964" s="280" t="str">
        <f t="shared" si="19"/>
        <v/>
      </c>
      <c r="BH964" s="279" t="str">
        <f t="shared" si="20"/>
        <v/>
      </c>
      <c r="BI964" s="279" t="str">
        <f t="shared" si="21"/>
        <v/>
      </c>
      <c r="BJ964" s="279" t="str">
        <f t="shared" si="22"/>
        <v/>
      </c>
      <c r="BK964" s="279" t="str">
        <f t="shared" si="23"/>
        <v/>
      </c>
      <c r="BL964" s="279" t="str">
        <f t="shared" si="24"/>
        <v/>
      </c>
      <c r="BM964" s="279" t="str">
        <f t="shared" si="25"/>
        <v/>
      </c>
      <c r="BN964" s="279" t="str">
        <f t="shared" si="26"/>
        <v/>
      </c>
      <c r="BO964" s="279" t="str">
        <f t="shared" si="27"/>
        <v/>
      </c>
      <c r="BP964" s="279" t="str">
        <f t="shared" si="28"/>
        <v/>
      </c>
      <c r="BQ964" s="282" t="str">
        <f t="shared" si="29"/>
        <v/>
      </c>
      <c r="BR964" s="280" t="str">
        <f t="shared" si="30"/>
        <v/>
      </c>
      <c r="BS964" s="282" t="str">
        <f t="shared" si="31"/>
        <v/>
      </c>
    </row>
    <row r="965" spans="1:71" ht="7"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R965" s="193" t="str">
        <f>IF(AS965="","",MAX(AR$879:AR964)+1)</f>
        <v/>
      </c>
      <c r="BD965" s="193" t="str">
        <f>IF(BE965="","",MAX(BD$879:BD964)+1)</f>
        <v/>
      </c>
      <c r="BG965" s="280" t="str">
        <f t="shared" si="19"/>
        <v/>
      </c>
      <c r="BH965" s="279" t="str">
        <f t="shared" si="20"/>
        <v/>
      </c>
      <c r="BI965" s="279" t="str">
        <f t="shared" si="21"/>
        <v/>
      </c>
      <c r="BJ965" s="279" t="str">
        <f t="shared" si="22"/>
        <v/>
      </c>
      <c r="BK965" s="279" t="str">
        <f t="shared" si="23"/>
        <v/>
      </c>
      <c r="BL965" s="279" t="str">
        <f t="shared" si="24"/>
        <v/>
      </c>
      <c r="BM965" s="279" t="str">
        <f t="shared" si="25"/>
        <v/>
      </c>
      <c r="BN965" s="279" t="str">
        <f t="shared" si="26"/>
        <v/>
      </c>
      <c r="BO965" s="279" t="str">
        <f t="shared" si="27"/>
        <v/>
      </c>
      <c r="BP965" s="279" t="str">
        <f t="shared" si="28"/>
        <v/>
      </c>
      <c r="BQ965" s="282" t="str">
        <f t="shared" si="29"/>
        <v/>
      </c>
      <c r="BR965" s="280" t="str">
        <f t="shared" si="30"/>
        <v/>
      </c>
      <c r="BS965" s="282" t="str">
        <f t="shared" si="31"/>
        <v/>
      </c>
    </row>
    <row r="966" spans="1:71" ht="20.149999999999999" customHeight="1">
      <c r="A966" s="57"/>
      <c r="B966" s="324" t="s">
        <v>149</v>
      </c>
      <c r="C966" s="324"/>
      <c r="D966" s="324"/>
      <c r="E966" s="324"/>
      <c r="F966" s="324"/>
      <c r="G966" s="324"/>
      <c r="H966" s="325" t="s">
        <v>150</v>
      </c>
      <c r="I966" s="325"/>
      <c r="J966" s="325"/>
      <c r="K966" s="325" t="s">
        <v>382</v>
      </c>
      <c r="L966" s="325"/>
      <c r="M966" s="325"/>
      <c r="N966" s="325"/>
      <c r="O966" s="325" t="s">
        <v>500</v>
      </c>
      <c r="P966" s="325"/>
      <c r="Q966" s="325"/>
      <c r="R966" s="325"/>
      <c r="S966" s="325"/>
      <c r="T966" s="325"/>
      <c r="U966" s="325"/>
      <c r="V966" s="325"/>
      <c r="W966" s="325"/>
      <c r="X966" s="325"/>
      <c r="Y966" s="325"/>
      <c r="Z966" s="325"/>
      <c r="AA966" s="325"/>
      <c r="AB966" s="325"/>
      <c r="AC966" s="326" t="s">
        <v>380</v>
      </c>
      <c r="AD966" s="326"/>
      <c r="AE966" s="326"/>
      <c r="AF966" s="21"/>
      <c r="AR966" s="193" t="str">
        <f>IF(AS966="","",MAX(AR$879:AR965)+1)</f>
        <v/>
      </c>
      <c r="BD966" s="193" t="str">
        <f>IF(BE966="","",MAX(BD$879:BD965)+1)</f>
        <v/>
      </c>
      <c r="BG966" s="280" t="str">
        <f t="shared" si="19"/>
        <v/>
      </c>
      <c r="BH966" s="279" t="str">
        <f t="shared" si="20"/>
        <v/>
      </c>
      <c r="BI966" s="279" t="str">
        <f t="shared" si="21"/>
        <v/>
      </c>
      <c r="BJ966" s="279" t="str">
        <f t="shared" si="22"/>
        <v/>
      </c>
      <c r="BK966" s="279" t="str">
        <f t="shared" si="23"/>
        <v/>
      </c>
      <c r="BL966" s="279" t="str">
        <f t="shared" si="24"/>
        <v/>
      </c>
      <c r="BM966" s="279" t="str">
        <f t="shared" si="25"/>
        <v/>
      </c>
      <c r="BN966" s="279" t="str">
        <f t="shared" si="26"/>
        <v/>
      </c>
      <c r="BO966" s="279" t="str">
        <f t="shared" si="27"/>
        <v/>
      </c>
      <c r="BP966" s="279" t="str">
        <f t="shared" si="28"/>
        <v/>
      </c>
      <c r="BQ966" s="282" t="str">
        <f t="shared" si="29"/>
        <v/>
      </c>
      <c r="BR966" s="280" t="str">
        <f t="shared" si="30"/>
        <v/>
      </c>
      <c r="BS966" s="282" t="str">
        <f t="shared" si="31"/>
        <v/>
      </c>
    </row>
    <row r="967" spans="1:71" ht="7"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R967" s="193" t="str">
        <f>IF(AS967="","",MAX(AR$879:AR966)+1)</f>
        <v/>
      </c>
      <c r="BD967" s="193" t="str">
        <f>IF(BE967="","",MAX(BD$879:BD966)+1)</f>
        <v/>
      </c>
      <c r="BG967" s="280" t="str">
        <f t="shared" si="19"/>
        <v/>
      </c>
      <c r="BH967" s="279" t="str">
        <f t="shared" si="20"/>
        <v/>
      </c>
      <c r="BI967" s="279" t="str">
        <f t="shared" si="21"/>
        <v/>
      </c>
      <c r="BJ967" s="279" t="str">
        <f t="shared" si="22"/>
        <v/>
      </c>
      <c r="BK967" s="279" t="str">
        <f t="shared" si="23"/>
        <v/>
      </c>
      <c r="BL967" s="279" t="str">
        <f t="shared" si="24"/>
        <v/>
      </c>
      <c r="BM967" s="279" t="str">
        <f t="shared" si="25"/>
        <v/>
      </c>
      <c r="BN967" s="279" t="str">
        <f t="shared" si="26"/>
        <v/>
      </c>
      <c r="BO967" s="279" t="str">
        <f t="shared" si="27"/>
        <v/>
      </c>
      <c r="BP967" s="279" t="str">
        <f t="shared" si="28"/>
        <v/>
      </c>
      <c r="BQ967" s="282" t="str">
        <f t="shared" si="29"/>
        <v/>
      </c>
      <c r="BR967" s="280" t="str">
        <f t="shared" si="30"/>
        <v/>
      </c>
      <c r="BS967" s="282" t="str">
        <f t="shared" si="31"/>
        <v/>
      </c>
    </row>
    <row r="968" spans="1:71" ht="25" customHeight="1">
      <c r="A968" s="57"/>
      <c r="B968" s="345" t="s">
        <v>538</v>
      </c>
      <c r="C968" s="345"/>
      <c r="D968" s="345"/>
      <c r="E968" s="345"/>
      <c r="F968" s="345"/>
      <c r="G968" s="345"/>
      <c r="H968" s="340">
        <f>VLOOKUP($AG968,PriceList,3,FALSE)</f>
        <v>45.75</v>
      </c>
      <c r="I968" s="340"/>
      <c r="J968" s="341"/>
      <c r="K968" s="342"/>
      <c r="L968" s="343"/>
      <c r="M968" s="343"/>
      <c r="N968" s="344"/>
      <c r="O968" s="333"/>
      <c r="P968" s="333"/>
      <c r="Q968" s="334"/>
      <c r="R968" s="334"/>
      <c r="S968" s="333"/>
      <c r="T968" s="333"/>
      <c r="U968" s="334"/>
      <c r="V968" s="334"/>
      <c r="W968" s="333"/>
      <c r="X968" s="333"/>
      <c r="Y968" s="334"/>
      <c r="Z968" s="334"/>
      <c r="AA968" s="333"/>
      <c r="AB968" s="333"/>
      <c r="AC968" s="348">
        <f>(SUM(O968:AB969))*H968</f>
        <v>0</v>
      </c>
      <c r="AD968" s="349"/>
      <c r="AE968" s="349"/>
      <c r="AF968" s="21"/>
      <c r="AG968" s="332" t="s">
        <v>539</v>
      </c>
      <c r="AJ968" s="116" t="b">
        <f>OR(ISERROR(AC968),ISERROR(H968))</f>
        <v>0</v>
      </c>
      <c r="AQ968" s="68" t="str">
        <f>IFERROR(LEFT(B968,SEARCH("
",B968)),B968)</f>
        <v xml:space="preserve">Champagne Laurent Perrier La Cuvee
</v>
      </c>
      <c r="AR968" s="193" t="str">
        <f>IF(AS968="","",MAX(AR$879:AR967)+1)</f>
        <v/>
      </c>
      <c r="AS968" s="252" t="str">
        <f>IF(SUM(O968:AB968)&gt;0,AQ968,"")</f>
        <v/>
      </c>
      <c r="AT968" s="253" t="str">
        <f>IF(O968&gt;0,O968,"")</f>
        <v/>
      </c>
      <c r="AU968" s="254" t="str">
        <f>IF(Q968&gt;0,Q968,"")</f>
        <v/>
      </c>
      <c r="AV968" s="254" t="str">
        <f>IF(S968&gt;0,S968,"")</f>
        <v/>
      </c>
      <c r="AW968" s="254" t="str">
        <f>IF(U968&gt;0,U968,"")</f>
        <v/>
      </c>
      <c r="AX968" s="254" t="str">
        <f>IF(W968&gt;0,W968,"")</f>
        <v/>
      </c>
      <c r="AY968" s="255" t="str">
        <f>IF(Y968&gt;0,Y968,"")</f>
        <v/>
      </c>
      <c r="AZ968" s="255" t="str">
        <f>IF(AA968&gt;0,AA968,"")</f>
        <v/>
      </c>
      <c r="BA968" s="255" t="str">
        <f>IF(SUM(O968:AB968)&gt;0,(SUM(O968:AB968)*H968),"")</f>
        <v/>
      </c>
      <c r="BB968" s="255" t="str">
        <f>IF(SUM(O968:AB968)&gt;0,K968,"")</f>
        <v/>
      </c>
      <c r="BC968" s="276" t="str">
        <f>IF(SUM(O968:AB968)&gt;0,"ITEM","")</f>
        <v/>
      </c>
      <c r="BD968" s="193" t="str">
        <f>IF(BE968="","",MAX(BD$879:BD967)+1)</f>
        <v/>
      </c>
      <c r="BG968" s="280" t="str">
        <f t="shared" si="19"/>
        <v/>
      </c>
      <c r="BH968" s="279" t="str">
        <f t="shared" si="20"/>
        <v/>
      </c>
      <c r="BI968" s="279" t="str">
        <f t="shared" si="21"/>
        <v/>
      </c>
      <c r="BJ968" s="279" t="str">
        <f t="shared" si="22"/>
        <v/>
      </c>
      <c r="BK968" s="279" t="str">
        <f t="shared" si="23"/>
        <v/>
      </c>
      <c r="BL968" s="279" t="str">
        <f t="shared" si="24"/>
        <v/>
      </c>
      <c r="BM968" s="279" t="str">
        <f t="shared" si="25"/>
        <v/>
      </c>
      <c r="BN968" s="279" t="str">
        <f t="shared" si="26"/>
        <v/>
      </c>
      <c r="BO968" s="279" t="str">
        <f t="shared" si="27"/>
        <v/>
      </c>
      <c r="BP968" s="279" t="str">
        <f t="shared" si="28"/>
        <v/>
      </c>
      <c r="BQ968" s="282" t="str">
        <f t="shared" si="29"/>
        <v/>
      </c>
      <c r="BR968" s="280" t="str">
        <f t="shared" si="30"/>
        <v/>
      </c>
      <c r="BS968" s="282" t="str">
        <f t="shared" si="31"/>
        <v/>
      </c>
    </row>
    <row r="969" spans="1:71" ht="25" customHeight="1">
      <c r="A969" s="57"/>
      <c r="B969" s="345"/>
      <c r="C969" s="345"/>
      <c r="D969" s="345"/>
      <c r="E969" s="345"/>
      <c r="F969" s="345"/>
      <c r="G969" s="345"/>
      <c r="H969" s="340"/>
      <c r="I969" s="340"/>
      <c r="J969" s="341"/>
      <c r="K969" s="342"/>
      <c r="L969" s="343"/>
      <c r="M969" s="343"/>
      <c r="N969" s="344"/>
      <c r="O969" s="333"/>
      <c r="P969" s="333"/>
      <c r="Q969" s="334"/>
      <c r="R969" s="334"/>
      <c r="S969" s="333"/>
      <c r="T969" s="333"/>
      <c r="U969" s="334"/>
      <c r="V969" s="334"/>
      <c r="W969" s="333"/>
      <c r="X969" s="333"/>
      <c r="Y969" s="334"/>
      <c r="Z969" s="334"/>
      <c r="AA969" s="333"/>
      <c r="AB969" s="333"/>
      <c r="AC969" s="348"/>
      <c r="AD969" s="349"/>
      <c r="AE969" s="349"/>
      <c r="AF969" s="21"/>
      <c r="AG969" s="332"/>
      <c r="AQ969" s="68" t="str">
        <f>IFERROR(LEFT(B968,SEARCH("
",B968)),B968)</f>
        <v xml:space="preserve">Champagne Laurent Perrier La Cuvee
</v>
      </c>
      <c r="AR969" s="193" t="str">
        <f>IF(AS969="","",MAX(AR$879:AR968)+1)</f>
        <v/>
      </c>
      <c r="AS969" s="209" t="str">
        <f>IF(SUM(O969:AB969)&gt;0,AQ969,"")</f>
        <v/>
      </c>
      <c r="AT969" s="251" t="str">
        <f>IF(O969&gt;0,O969,"")</f>
        <v/>
      </c>
      <c r="AU969" s="212" t="str">
        <f>IF(Q969&gt;0,Q969,"")</f>
        <v/>
      </c>
      <c r="AV969" s="212" t="str">
        <f>IF(S969&gt;0,S969,"")</f>
        <v/>
      </c>
      <c r="AW969" s="212" t="str">
        <f>IF(U969&gt;0,U969,"")</f>
        <v/>
      </c>
      <c r="AX969" s="212" t="str">
        <f>IF(W969&gt;0,W969,"")</f>
        <v/>
      </c>
      <c r="AY969" s="213" t="str">
        <f>IF(Y969&gt;0,Y969,"")</f>
        <v/>
      </c>
      <c r="AZ969" s="213" t="str">
        <f>IF(AA969&gt;0,AA969,"")</f>
        <v/>
      </c>
      <c r="BA969" s="255" t="str">
        <f>IF(SUM(O969:AB969)&gt;0,(SUM(O969:AB969)*H968),"")</f>
        <v/>
      </c>
      <c r="BB969" s="255" t="str">
        <f>IF(SUM(O969:AB969)&gt;0,K969,"")</f>
        <v/>
      </c>
      <c r="BC969" s="277" t="str">
        <f>IF(SUM(O969:AB969)&gt;0,"ITEM","")</f>
        <v/>
      </c>
      <c r="BD969" s="193" t="str">
        <f>IF(BE969="","",MAX(BD$879:BD968)+1)</f>
        <v/>
      </c>
      <c r="BG969" s="280" t="str">
        <f t="shared" si="19"/>
        <v/>
      </c>
      <c r="BH969" s="279" t="str">
        <f t="shared" si="20"/>
        <v/>
      </c>
      <c r="BI969" s="279" t="str">
        <f t="shared" si="21"/>
        <v/>
      </c>
      <c r="BJ969" s="279" t="str">
        <f t="shared" si="22"/>
        <v/>
      </c>
      <c r="BK969" s="279" t="str">
        <f t="shared" si="23"/>
        <v/>
      </c>
      <c r="BL969" s="279" t="str">
        <f t="shared" si="24"/>
        <v/>
      </c>
      <c r="BM969" s="279" t="str">
        <f t="shared" si="25"/>
        <v/>
      </c>
      <c r="BN969" s="279" t="str">
        <f t="shared" si="26"/>
        <v/>
      </c>
      <c r="BO969" s="279" t="str">
        <f t="shared" si="27"/>
        <v/>
      </c>
      <c r="BP969" s="279" t="str">
        <f t="shared" si="28"/>
        <v/>
      </c>
      <c r="BQ969" s="282" t="str">
        <f t="shared" si="29"/>
        <v/>
      </c>
      <c r="BR969" s="280" t="str">
        <f t="shared" si="30"/>
        <v/>
      </c>
      <c r="BS969" s="282" t="str">
        <f t="shared" si="31"/>
        <v/>
      </c>
    </row>
    <row r="970" spans="1:71" ht="7"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R970" s="193" t="str">
        <f>IF(AS970="","",MAX(AR$879:AR969)+1)</f>
        <v/>
      </c>
      <c r="BD970" s="193" t="str">
        <f>IF(BE970="","",MAX(BD$879:BD969)+1)</f>
        <v/>
      </c>
      <c r="BG970" s="280" t="str">
        <f t="shared" si="19"/>
        <v/>
      </c>
      <c r="BH970" s="279" t="str">
        <f t="shared" si="20"/>
        <v/>
      </c>
      <c r="BI970" s="279" t="str">
        <f t="shared" si="21"/>
        <v/>
      </c>
      <c r="BJ970" s="279" t="str">
        <f t="shared" si="22"/>
        <v/>
      </c>
      <c r="BK970" s="279" t="str">
        <f t="shared" si="23"/>
        <v/>
      </c>
      <c r="BL970" s="279" t="str">
        <f t="shared" si="24"/>
        <v/>
      </c>
      <c r="BM970" s="279" t="str">
        <f t="shared" si="25"/>
        <v/>
      </c>
      <c r="BN970" s="279" t="str">
        <f t="shared" si="26"/>
        <v/>
      </c>
      <c r="BO970" s="279" t="str">
        <f t="shared" si="27"/>
        <v/>
      </c>
      <c r="BP970" s="279" t="str">
        <f t="shared" si="28"/>
        <v/>
      </c>
      <c r="BQ970" s="282" t="str">
        <f t="shared" si="29"/>
        <v/>
      </c>
      <c r="BR970" s="280" t="str">
        <f t="shared" si="30"/>
        <v/>
      </c>
      <c r="BS970" s="282" t="str">
        <f t="shared" si="31"/>
        <v/>
      </c>
    </row>
    <row r="971" spans="1:71" ht="25" customHeight="1">
      <c r="A971" s="57"/>
      <c r="B971" s="345" t="s">
        <v>540</v>
      </c>
      <c r="C971" s="345"/>
      <c r="D971" s="345"/>
      <c r="E971" s="345"/>
      <c r="F971" s="345"/>
      <c r="G971" s="345"/>
      <c r="H971" s="340">
        <f>VLOOKUP($AG971,PriceList,3,FALSE)</f>
        <v>18.95</v>
      </c>
      <c r="I971" s="340"/>
      <c r="J971" s="341"/>
      <c r="K971" s="342"/>
      <c r="L971" s="343"/>
      <c r="M971" s="343"/>
      <c r="N971" s="344"/>
      <c r="O971" s="333"/>
      <c r="P971" s="333"/>
      <c r="Q971" s="334"/>
      <c r="R971" s="334"/>
      <c r="S971" s="333"/>
      <c r="T971" s="333"/>
      <c r="U971" s="334"/>
      <c r="V971" s="334"/>
      <c r="W971" s="333"/>
      <c r="X971" s="333"/>
      <c r="Y971" s="334"/>
      <c r="Z971" s="334"/>
      <c r="AA971" s="333"/>
      <c r="AB971" s="333"/>
      <c r="AC971" s="348">
        <f>(SUM(O971:AB972))*H971</f>
        <v>0</v>
      </c>
      <c r="AD971" s="349"/>
      <c r="AE971" s="349"/>
      <c r="AF971" s="21"/>
      <c r="AG971" s="332" t="s">
        <v>541</v>
      </c>
      <c r="AJ971" s="116" t="b">
        <f>OR(ISERROR(AC971),ISERROR(H971))</f>
        <v>0</v>
      </c>
      <c r="AQ971" s="68" t="str">
        <f>IFERROR(LEFT(B971,SEARCH("
",B971)),B971)</f>
        <v xml:space="preserve">Baco Seta Prosecco Extra Dry
</v>
      </c>
      <c r="AR971" s="193" t="str">
        <f>IF(AS971="","",MAX(AR$879:AR970)+1)</f>
        <v/>
      </c>
      <c r="AS971" s="252" t="str">
        <f>IF(SUM(O971:AB971)&gt;0,AQ971,"")</f>
        <v/>
      </c>
      <c r="AT971" s="253" t="str">
        <f>IF(O971&gt;0,O971,"")</f>
        <v/>
      </c>
      <c r="AU971" s="254" t="str">
        <f>IF(Q971&gt;0,Q971,"")</f>
        <v/>
      </c>
      <c r="AV971" s="254" t="str">
        <f>IF(S971&gt;0,S971,"")</f>
        <v/>
      </c>
      <c r="AW971" s="254" t="str">
        <f>IF(U971&gt;0,U971,"")</f>
        <v/>
      </c>
      <c r="AX971" s="254" t="str">
        <f>IF(W971&gt;0,W971,"")</f>
        <v/>
      </c>
      <c r="AY971" s="255" t="str">
        <f>IF(Y971&gt;0,Y971,"")</f>
        <v/>
      </c>
      <c r="AZ971" s="255" t="str">
        <f>IF(AA971&gt;0,AA971,"")</f>
        <v/>
      </c>
      <c r="BA971" s="255" t="str">
        <f>IF(SUM(O971:AB971)&gt;0,(SUM(O971:AB971)*H971),"")</f>
        <v/>
      </c>
      <c r="BB971" s="255" t="str">
        <f>IF(SUM(O971:AB971)&gt;0,K971,"")</f>
        <v/>
      </c>
      <c r="BC971" s="276" t="str">
        <f>IF(SUM(O971:AB971)&gt;0,"ITEM","")</f>
        <v/>
      </c>
      <c r="BD971" s="193" t="str">
        <f>IF(BE971="","",MAX(BD$879:BD970)+1)</f>
        <v/>
      </c>
      <c r="BG971" s="280" t="str">
        <f t="shared" si="19"/>
        <v/>
      </c>
      <c r="BH971" s="279" t="str">
        <f t="shared" si="20"/>
        <v/>
      </c>
      <c r="BI971" s="279" t="str">
        <f t="shared" si="21"/>
        <v/>
      </c>
      <c r="BJ971" s="279" t="str">
        <f t="shared" si="22"/>
        <v/>
      </c>
      <c r="BK971" s="279" t="str">
        <f t="shared" si="23"/>
        <v/>
      </c>
      <c r="BL971" s="279" t="str">
        <f t="shared" si="24"/>
        <v/>
      </c>
      <c r="BM971" s="279" t="str">
        <f t="shared" si="25"/>
        <v/>
      </c>
      <c r="BN971" s="279" t="str">
        <f t="shared" si="26"/>
        <v/>
      </c>
      <c r="BO971" s="279" t="str">
        <f t="shared" si="27"/>
        <v/>
      </c>
      <c r="BP971" s="279" t="str">
        <f t="shared" si="28"/>
        <v/>
      </c>
      <c r="BQ971" s="282" t="str">
        <f t="shared" si="29"/>
        <v/>
      </c>
      <c r="BR971" s="280" t="str">
        <f t="shared" si="30"/>
        <v/>
      </c>
      <c r="BS971" s="282" t="str">
        <f t="shared" si="31"/>
        <v/>
      </c>
    </row>
    <row r="972" spans="1:71" ht="25" customHeight="1">
      <c r="A972" s="57"/>
      <c r="B972" s="345"/>
      <c r="C972" s="345"/>
      <c r="D972" s="345"/>
      <c r="E972" s="345"/>
      <c r="F972" s="345"/>
      <c r="G972" s="345"/>
      <c r="H972" s="340"/>
      <c r="I972" s="340"/>
      <c r="J972" s="341"/>
      <c r="K972" s="342"/>
      <c r="L972" s="343"/>
      <c r="M972" s="343"/>
      <c r="N972" s="344"/>
      <c r="O972" s="333"/>
      <c r="P972" s="333"/>
      <c r="Q972" s="334"/>
      <c r="R972" s="334"/>
      <c r="S972" s="333"/>
      <c r="T972" s="333"/>
      <c r="U972" s="334"/>
      <c r="V972" s="334"/>
      <c r="W972" s="333"/>
      <c r="X972" s="333"/>
      <c r="Y972" s="334"/>
      <c r="Z972" s="334"/>
      <c r="AA972" s="333"/>
      <c r="AB972" s="333"/>
      <c r="AC972" s="348"/>
      <c r="AD972" s="349"/>
      <c r="AE972" s="349"/>
      <c r="AF972" s="21"/>
      <c r="AG972" s="332"/>
      <c r="AQ972" s="68" t="str">
        <f>IFERROR(LEFT(B971,SEARCH("
",B971)),B971)</f>
        <v xml:space="preserve">Baco Seta Prosecco Extra Dry
</v>
      </c>
      <c r="AR972" s="193" t="str">
        <f>IF(AS972="","",MAX(AR$879:AR971)+1)</f>
        <v/>
      </c>
      <c r="AS972" s="209" t="str">
        <f>IF(SUM(O972:AB972)&gt;0,AQ972,"")</f>
        <v/>
      </c>
      <c r="AT972" s="251" t="str">
        <f>IF(O972&gt;0,O972,"")</f>
        <v/>
      </c>
      <c r="AU972" s="212" t="str">
        <f>IF(Q972&gt;0,Q972,"")</f>
        <v/>
      </c>
      <c r="AV972" s="212" t="str">
        <f>IF(S972&gt;0,S972,"")</f>
        <v/>
      </c>
      <c r="AW972" s="212" t="str">
        <f>IF(U972&gt;0,U972,"")</f>
        <v/>
      </c>
      <c r="AX972" s="212" t="str">
        <f>IF(W972&gt;0,W972,"")</f>
        <v/>
      </c>
      <c r="AY972" s="213" t="str">
        <f>IF(Y972&gt;0,Y972,"")</f>
        <v/>
      </c>
      <c r="AZ972" s="213" t="str">
        <f>IF(AA972&gt;0,AA972,"")</f>
        <v/>
      </c>
      <c r="BA972" s="255" t="str">
        <f>IF(SUM(O972:AB972)&gt;0,(SUM(O972:AB972)*H971),"")</f>
        <v/>
      </c>
      <c r="BB972" s="255" t="str">
        <f>IF(SUM(O972:AB972)&gt;0,K972,"")</f>
        <v/>
      </c>
      <c r="BC972" s="277" t="str">
        <f>IF(SUM(O972:AB972)&gt;0,"ITEM","")</f>
        <v/>
      </c>
      <c r="BD972" s="193" t="str">
        <f>IF(BE972="","",MAX(BD$879:BD971)+1)</f>
        <v/>
      </c>
      <c r="BG972" s="280" t="str">
        <f t="shared" si="19"/>
        <v/>
      </c>
      <c r="BH972" s="279" t="str">
        <f t="shared" si="20"/>
        <v/>
      </c>
      <c r="BI972" s="279" t="str">
        <f t="shared" si="21"/>
        <v/>
      </c>
      <c r="BJ972" s="279" t="str">
        <f t="shared" si="22"/>
        <v/>
      </c>
      <c r="BK972" s="279" t="str">
        <f t="shared" si="23"/>
        <v/>
      </c>
      <c r="BL972" s="279" t="str">
        <f t="shared" si="24"/>
        <v/>
      </c>
      <c r="BM972" s="279" t="str">
        <f t="shared" si="25"/>
        <v/>
      </c>
      <c r="BN972" s="279" t="str">
        <f t="shared" si="26"/>
        <v/>
      </c>
      <c r="BO972" s="279" t="str">
        <f t="shared" si="27"/>
        <v/>
      </c>
      <c r="BP972" s="279" t="str">
        <f t="shared" si="28"/>
        <v/>
      </c>
      <c r="BQ972" s="282" t="str">
        <f t="shared" si="29"/>
        <v/>
      </c>
      <c r="BR972" s="280" t="str">
        <f t="shared" si="30"/>
        <v/>
      </c>
      <c r="BS972" s="282" t="str">
        <f t="shared" si="31"/>
        <v/>
      </c>
    </row>
    <row r="973" spans="1:71" ht="7"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R973" s="193" t="str">
        <f>IF(AS973="","",MAX(AR$879:AR972)+1)</f>
        <v/>
      </c>
      <c r="BD973" s="193" t="str">
        <f>IF(BE973="","",MAX(BD$879:BD972)+1)</f>
        <v/>
      </c>
      <c r="BG973" s="280" t="str">
        <f t="shared" si="19"/>
        <v/>
      </c>
      <c r="BH973" s="279" t="str">
        <f t="shared" si="20"/>
        <v/>
      </c>
      <c r="BI973" s="279" t="str">
        <f t="shared" si="21"/>
        <v/>
      </c>
      <c r="BJ973" s="279" t="str">
        <f t="shared" si="22"/>
        <v/>
      </c>
      <c r="BK973" s="279" t="str">
        <f t="shared" si="23"/>
        <v/>
      </c>
      <c r="BL973" s="279" t="str">
        <f t="shared" si="24"/>
        <v/>
      </c>
      <c r="BM973" s="279" t="str">
        <f t="shared" si="25"/>
        <v/>
      </c>
      <c r="BN973" s="279" t="str">
        <f t="shared" si="26"/>
        <v/>
      </c>
      <c r="BO973" s="279" t="str">
        <f t="shared" si="27"/>
        <v/>
      </c>
      <c r="BP973" s="279" t="str">
        <f t="shared" si="28"/>
        <v/>
      </c>
      <c r="BQ973" s="282" t="str">
        <f t="shared" si="29"/>
        <v/>
      </c>
      <c r="BR973" s="280" t="str">
        <f t="shared" si="30"/>
        <v/>
      </c>
      <c r="BS973" s="282" t="str">
        <f t="shared" si="31"/>
        <v/>
      </c>
    </row>
    <row r="974" spans="1:71" ht="25" customHeight="1">
      <c r="A974" s="57"/>
      <c r="B974" s="345" t="s">
        <v>542</v>
      </c>
      <c r="C974" s="345"/>
      <c r="D974" s="345"/>
      <c r="E974" s="345"/>
      <c r="F974" s="345"/>
      <c r="G974" s="345"/>
      <c r="H974" s="340">
        <f>VLOOKUP($AG974,PriceList,3,FALSE)</f>
        <v>14.95</v>
      </c>
      <c r="I974" s="340"/>
      <c r="J974" s="341"/>
      <c r="K974" s="342"/>
      <c r="L974" s="343"/>
      <c r="M974" s="343"/>
      <c r="N974" s="344"/>
      <c r="O974" s="333"/>
      <c r="P974" s="333"/>
      <c r="Q974" s="334"/>
      <c r="R974" s="334"/>
      <c r="S974" s="333"/>
      <c r="T974" s="333"/>
      <c r="U974" s="334"/>
      <c r="V974" s="334"/>
      <c r="W974" s="333"/>
      <c r="X974" s="333"/>
      <c r="Y974" s="334"/>
      <c r="Z974" s="334"/>
      <c r="AA974" s="333"/>
      <c r="AB974" s="333"/>
      <c r="AC974" s="348">
        <f>(SUM(O974:AB975))*H974</f>
        <v>0</v>
      </c>
      <c r="AD974" s="349"/>
      <c r="AE974" s="349"/>
      <c r="AF974" s="21"/>
      <c r="AG974" s="332" t="s">
        <v>543</v>
      </c>
      <c r="AJ974" s="116" t="b">
        <f>OR(ISERROR(AC974),ISERROR(H974))</f>
        <v>0</v>
      </c>
      <c r="AQ974" s="68" t="str">
        <f>IFERROR(LEFT(B974,SEARCH("
",B974)),B974)</f>
        <v xml:space="preserve">Solandia Nero d'Avola
</v>
      </c>
      <c r="AR974" s="193" t="str">
        <f>IF(AS974="","",MAX(AR$879:AR973)+1)</f>
        <v/>
      </c>
      <c r="AS974" s="252" t="str">
        <f>IF(SUM(O974:AB974)&gt;0,AQ974,"")</f>
        <v/>
      </c>
      <c r="AT974" s="253" t="str">
        <f>IF(O974&gt;0,O974,"")</f>
        <v/>
      </c>
      <c r="AU974" s="254" t="str">
        <f>IF(Q974&gt;0,Q974,"")</f>
        <v/>
      </c>
      <c r="AV974" s="254" t="str">
        <f>IF(S974&gt;0,S974,"")</f>
        <v/>
      </c>
      <c r="AW974" s="254" t="str">
        <f>IF(U974&gt;0,U974,"")</f>
        <v/>
      </c>
      <c r="AX974" s="254" t="str">
        <f>IF(W974&gt;0,W974,"")</f>
        <v/>
      </c>
      <c r="AY974" s="255" t="str">
        <f>IF(Y974&gt;0,Y974,"")</f>
        <v/>
      </c>
      <c r="AZ974" s="255" t="str">
        <f>IF(AA974&gt;0,AA974,"")</f>
        <v/>
      </c>
      <c r="BA974" s="255" t="str">
        <f>IF(SUM(O974:AB974)&gt;0,(SUM(O974:AB974)*H974),"")</f>
        <v/>
      </c>
      <c r="BB974" s="255" t="str">
        <f>IF(SUM(O974:AB974)&gt;0,K974,"")</f>
        <v/>
      </c>
      <c r="BC974" s="276" t="str">
        <f>IF(SUM(O974:AB974)&gt;0,"ITEM","")</f>
        <v/>
      </c>
      <c r="BD974" s="193" t="str">
        <f>IF(BE974="","",MAX(BD$879:BD973)+1)</f>
        <v/>
      </c>
      <c r="BG974" s="280" t="str">
        <f t="shared" si="19"/>
        <v/>
      </c>
      <c r="BH974" s="279" t="str">
        <f t="shared" si="20"/>
        <v/>
      </c>
      <c r="BI974" s="279" t="str">
        <f t="shared" si="21"/>
        <v/>
      </c>
      <c r="BJ974" s="279" t="str">
        <f t="shared" si="22"/>
        <v/>
      </c>
      <c r="BK974" s="279" t="str">
        <f t="shared" si="23"/>
        <v/>
      </c>
      <c r="BL974" s="279" t="str">
        <f t="shared" si="24"/>
        <v/>
      </c>
      <c r="BM974" s="279" t="str">
        <f t="shared" si="25"/>
        <v/>
      </c>
      <c r="BN974" s="279" t="str">
        <f t="shared" si="26"/>
        <v/>
      </c>
      <c r="BO974" s="279" t="str">
        <f t="shared" si="27"/>
        <v/>
      </c>
      <c r="BP974" s="279" t="str">
        <f t="shared" si="28"/>
        <v/>
      </c>
      <c r="BQ974" s="282" t="str">
        <f t="shared" si="29"/>
        <v/>
      </c>
      <c r="BR974" s="280" t="str">
        <f t="shared" si="30"/>
        <v/>
      </c>
      <c r="BS974" s="282" t="str">
        <f t="shared" si="31"/>
        <v/>
      </c>
    </row>
    <row r="975" spans="1:71" ht="25" customHeight="1">
      <c r="A975" s="57"/>
      <c r="B975" s="345"/>
      <c r="C975" s="345"/>
      <c r="D975" s="345"/>
      <c r="E975" s="345"/>
      <c r="F975" s="345"/>
      <c r="G975" s="345"/>
      <c r="H975" s="340"/>
      <c r="I975" s="340"/>
      <c r="J975" s="341"/>
      <c r="K975" s="342"/>
      <c r="L975" s="343"/>
      <c r="M975" s="343"/>
      <c r="N975" s="344"/>
      <c r="O975" s="333"/>
      <c r="P975" s="333"/>
      <c r="Q975" s="334"/>
      <c r="R975" s="334"/>
      <c r="S975" s="333"/>
      <c r="T975" s="333"/>
      <c r="U975" s="334"/>
      <c r="V975" s="334"/>
      <c r="W975" s="333"/>
      <c r="X975" s="333"/>
      <c r="Y975" s="334"/>
      <c r="Z975" s="334"/>
      <c r="AA975" s="333"/>
      <c r="AB975" s="333"/>
      <c r="AC975" s="348"/>
      <c r="AD975" s="349"/>
      <c r="AE975" s="349"/>
      <c r="AF975" s="21"/>
      <c r="AG975" s="332"/>
      <c r="AQ975" s="68" t="str">
        <f>IFERROR(LEFT(B974,SEARCH("
",B974)),B974)</f>
        <v xml:space="preserve">Solandia Nero d'Avola
</v>
      </c>
      <c r="AR975" s="193" t="str">
        <f>IF(AS975="","",MAX(AR$879:AR974)+1)</f>
        <v/>
      </c>
      <c r="AS975" s="209" t="str">
        <f>IF(SUM(O975:AB975)&gt;0,AQ975,"")</f>
        <v/>
      </c>
      <c r="AT975" s="251" t="str">
        <f>IF(O975&gt;0,O975,"")</f>
        <v/>
      </c>
      <c r="AU975" s="212" t="str">
        <f>IF(Q975&gt;0,Q975,"")</f>
        <v/>
      </c>
      <c r="AV975" s="212" t="str">
        <f>IF(S975&gt;0,S975,"")</f>
        <v/>
      </c>
      <c r="AW975" s="212" t="str">
        <f>IF(U975&gt;0,U975,"")</f>
        <v/>
      </c>
      <c r="AX975" s="212" t="str">
        <f>IF(W975&gt;0,W975,"")</f>
        <v/>
      </c>
      <c r="AY975" s="213" t="str">
        <f>IF(Y975&gt;0,Y975,"")</f>
        <v/>
      </c>
      <c r="AZ975" s="213" t="str">
        <f>IF(AA975&gt;0,AA975,"")</f>
        <v/>
      </c>
      <c r="BA975" s="255" t="str">
        <f>IF(SUM(O975:AB975)&gt;0,(SUM(O975:AB975)*H974),"")</f>
        <v/>
      </c>
      <c r="BB975" s="255" t="str">
        <f>IF(SUM(O975:AB975)&gt;0,K975,"")</f>
        <v/>
      </c>
      <c r="BC975" s="277" t="str">
        <f>IF(SUM(O975:AB975)&gt;0,"ITEM","")</f>
        <v/>
      </c>
      <c r="BD975" s="193" t="str">
        <f>IF(BE975="","",MAX(BD$879:BD974)+1)</f>
        <v/>
      </c>
      <c r="BG975" s="280" t="str">
        <f t="shared" si="19"/>
        <v/>
      </c>
      <c r="BH975" s="279" t="str">
        <f t="shared" si="20"/>
        <v/>
      </c>
      <c r="BI975" s="279" t="str">
        <f t="shared" si="21"/>
        <v/>
      </c>
      <c r="BJ975" s="279" t="str">
        <f t="shared" si="22"/>
        <v/>
      </c>
      <c r="BK975" s="279" t="str">
        <f t="shared" si="23"/>
        <v/>
      </c>
      <c r="BL975" s="279" t="str">
        <f t="shared" si="24"/>
        <v/>
      </c>
      <c r="BM975" s="279" t="str">
        <f t="shared" si="25"/>
        <v/>
      </c>
      <c r="BN975" s="279" t="str">
        <f t="shared" si="26"/>
        <v/>
      </c>
      <c r="BO975" s="279" t="str">
        <f t="shared" si="27"/>
        <v/>
      </c>
      <c r="BP975" s="279" t="str">
        <f t="shared" si="28"/>
        <v/>
      </c>
      <c r="BQ975" s="282" t="str">
        <f t="shared" si="29"/>
        <v/>
      </c>
      <c r="BR975" s="280" t="str">
        <f t="shared" si="30"/>
        <v/>
      </c>
      <c r="BS975" s="282" t="str">
        <f t="shared" si="31"/>
        <v/>
      </c>
    </row>
    <row r="976" spans="1:71" ht="7"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R976" s="193" t="str">
        <f>IF(AS976="","",MAX(AR$879:AR975)+1)</f>
        <v/>
      </c>
      <c r="BD976" s="193" t="str">
        <f>IF(BE976="","",MAX(BD$879:BD975)+1)</f>
        <v/>
      </c>
      <c r="BG976" s="280" t="str">
        <f t="shared" si="19"/>
        <v/>
      </c>
      <c r="BH976" s="279" t="str">
        <f t="shared" si="20"/>
        <v/>
      </c>
      <c r="BI976" s="279" t="str">
        <f t="shared" si="21"/>
        <v/>
      </c>
      <c r="BJ976" s="279" t="str">
        <f t="shared" si="22"/>
        <v/>
      </c>
      <c r="BK976" s="279" t="str">
        <f t="shared" si="23"/>
        <v/>
      </c>
      <c r="BL976" s="279" t="str">
        <f t="shared" si="24"/>
        <v/>
      </c>
      <c r="BM976" s="279" t="str">
        <f t="shared" si="25"/>
        <v/>
      </c>
      <c r="BN976" s="279" t="str">
        <f t="shared" si="26"/>
        <v/>
      </c>
      <c r="BO976" s="279" t="str">
        <f t="shared" si="27"/>
        <v/>
      </c>
      <c r="BP976" s="279" t="str">
        <f t="shared" si="28"/>
        <v/>
      </c>
      <c r="BQ976" s="282" t="str">
        <f t="shared" si="29"/>
        <v/>
      </c>
      <c r="BR976" s="280" t="str">
        <f t="shared" si="30"/>
        <v/>
      </c>
      <c r="BS976" s="282" t="str">
        <f t="shared" si="31"/>
        <v/>
      </c>
    </row>
    <row r="977" spans="1:71" ht="25" customHeight="1">
      <c r="A977" s="57"/>
      <c r="B977" s="345" t="s">
        <v>544</v>
      </c>
      <c r="C977" s="345"/>
      <c r="D977" s="345"/>
      <c r="E977" s="345"/>
      <c r="F977" s="345"/>
      <c r="G977" s="345"/>
      <c r="H977" s="340">
        <f>VLOOKUP($AG977,PriceList,3,FALSE)</f>
        <v>14.95</v>
      </c>
      <c r="I977" s="340"/>
      <c r="J977" s="341"/>
      <c r="K977" s="342"/>
      <c r="L977" s="343"/>
      <c r="M977" s="343"/>
      <c r="N977" s="344"/>
      <c r="O977" s="333"/>
      <c r="P977" s="333"/>
      <c r="Q977" s="334"/>
      <c r="R977" s="334"/>
      <c r="S977" s="333"/>
      <c r="T977" s="333"/>
      <c r="U977" s="334"/>
      <c r="V977" s="334"/>
      <c r="W977" s="333"/>
      <c r="X977" s="333"/>
      <c r="Y977" s="334"/>
      <c r="Z977" s="334"/>
      <c r="AA977" s="333"/>
      <c r="AB977" s="333"/>
      <c r="AC977" s="348">
        <f>(SUM(O977:AB978))*H977</f>
        <v>0</v>
      </c>
      <c r="AD977" s="349"/>
      <c r="AE977" s="349"/>
      <c r="AF977" s="21"/>
      <c r="AG977" s="332" t="s">
        <v>545</v>
      </c>
      <c r="AJ977" s="116" t="b">
        <f>OR(ISERROR(AC977),ISERROR(H977))</f>
        <v>0</v>
      </c>
      <c r="AQ977" s="68" t="str">
        <f>IFERROR(LEFT(B977,SEARCH("
",B977)),B977)</f>
        <v xml:space="preserve">Pontebello Pinot Grigio, Venezie
</v>
      </c>
      <c r="AR977" s="193" t="str">
        <f>IF(AS977="","",MAX(AR$879:AR976)+1)</f>
        <v/>
      </c>
      <c r="AS977" s="252" t="str">
        <f>IF(SUM(O977:AB977)&gt;0,AQ977,"")</f>
        <v/>
      </c>
      <c r="AT977" s="253" t="str">
        <f>IF(O977&gt;0,O977,"")</f>
        <v/>
      </c>
      <c r="AU977" s="254" t="str">
        <f>IF(Q977&gt;0,Q977,"")</f>
        <v/>
      </c>
      <c r="AV977" s="254" t="str">
        <f>IF(S977&gt;0,S977,"")</f>
        <v/>
      </c>
      <c r="AW977" s="254" t="str">
        <f>IF(U977&gt;0,U977,"")</f>
        <v/>
      </c>
      <c r="AX977" s="254" t="str">
        <f>IF(W977&gt;0,W977,"")</f>
        <v/>
      </c>
      <c r="AY977" s="255" t="str">
        <f>IF(Y977&gt;0,Y977,"")</f>
        <v/>
      </c>
      <c r="AZ977" s="255" t="str">
        <f>IF(AA977&gt;0,AA977,"")</f>
        <v/>
      </c>
      <c r="BA977" s="255" t="str">
        <f>IF(SUM(O977:AB977)&gt;0,(SUM(O977:AB977)*H977),"")</f>
        <v/>
      </c>
      <c r="BB977" s="255" t="str">
        <f>IF(SUM(O977:AB977)&gt;0,K977,"")</f>
        <v/>
      </c>
      <c r="BC977" s="276" t="str">
        <f>IF(SUM(O977:AB977)&gt;0,"ITEM","")</f>
        <v/>
      </c>
      <c r="BD977" s="193" t="str">
        <f>IF(BE977="","",MAX(BD$879:BD976)+1)</f>
        <v/>
      </c>
      <c r="BG977" s="280" t="str">
        <f t="shared" si="19"/>
        <v/>
      </c>
      <c r="BH977" s="279" t="str">
        <f t="shared" si="20"/>
        <v/>
      </c>
      <c r="BI977" s="279" t="str">
        <f t="shared" si="21"/>
        <v/>
      </c>
      <c r="BJ977" s="279" t="str">
        <f t="shared" si="22"/>
        <v/>
      </c>
      <c r="BK977" s="279" t="str">
        <f t="shared" si="23"/>
        <v/>
      </c>
      <c r="BL977" s="279" t="str">
        <f t="shared" si="24"/>
        <v/>
      </c>
      <c r="BM977" s="279" t="str">
        <f t="shared" si="25"/>
        <v/>
      </c>
      <c r="BN977" s="279" t="str">
        <f t="shared" si="26"/>
        <v/>
      </c>
      <c r="BO977" s="279" t="str">
        <f t="shared" si="27"/>
        <v/>
      </c>
      <c r="BP977" s="279" t="str">
        <f t="shared" si="28"/>
        <v/>
      </c>
      <c r="BQ977" s="282" t="str">
        <f t="shared" si="29"/>
        <v/>
      </c>
      <c r="BR977" s="280" t="str">
        <f t="shared" si="30"/>
        <v/>
      </c>
      <c r="BS977" s="282" t="str">
        <f t="shared" si="31"/>
        <v/>
      </c>
    </row>
    <row r="978" spans="1:71" ht="25" customHeight="1">
      <c r="A978" s="57"/>
      <c r="B978" s="345"/>
      <c r="C978" s="345"/>
      <c r="D978" s="345"/>
      <c r="E978" s="345"/>
      <c r="F978" s="345"/>
      <c r="G978" s="345"/>
      <c r="H978" s="340"/>
      <c r="I978" s="340"/>
      <c r="J978" s="341"/>
      <c r="K978" s="342"/>
      <c r="L978" s="343"/>
      <c r="M978" s="343"/>
      <c r="N978" s="344"/>
      <c r="O978" s="333"/>
      <c r="P978" s="333"/>
      <c r="Q978" s="334"/>
      <c r="R978" s="334"/>
      <c r="S978" s="333"/>
      <c r="T978" s="333"/>
      <c r="U978" s="334"/>
      <c r="V978" s="334"/>
      <c r="W978" s="333"/>
      <c r="X978" s="333"/>
      <c r="Y978" s="334"/>
      <c r="Z978" s="334"/>
      <c r="AA978" s="333"/>
      <c r="AB978" s="333"/>
      <c r="AC978" s="348"/>
      <c r="AD978" s="349"/>
      <c r="AE978" s="349"/>
      <c r="AF978" s="21"/>
      <c r="AG978" s="332"/>
      <c r="AQ978" s="68" t="str">
        <f>IFERROR(LEFT(B977,SEARCH("
",B977)),B977)</f>
        <v xml:space="preserve">Pontebello Pinot Grigio, Venezie
</v>
      </c>
      <c r="AR978" s="193" t="str">
        <f>IF(AS978="","",MAX(AR$879:AR977)+1)</f>
        <v/>
      </c>
      <c r="AS978" s="209" t="str">
        <f>IF(SUM(O978:AB978)&gt;0,AQ978,"")</f>
        <v/>
      </c>
      <c r="AT978" s="251" t="str">
        <f>IF(O978&gt;0,O978,"")</f>
        <v/>
      </c>
      <c r="AU978" s="212" t="str">
        <f>IF(Q978&gt;0,Q978,"")</f>
        <v/>
      </c>
      <c r="AV978" s="212" t="str">
        <f>IF(S978&gt;0,S978,"")</f>
        <v/>
      </c>
      <c r="AW978" s="212" t="str">
        <f>IF(U978&gt;0,U978,"")</f>
        <v/>
      </c>
      <c r="AX978" s="212" t="str">
        <f>IF(W978&gt;0,W978,"")</f>
        <v/>
      </c>
      <c r="AY978" s="213" t="str">
        <f>IF(Y978&gt;0,Y978,"")</f>
        <v/>
      </c>
      <c r="AZ978" s="213" t="str">
        <f>IF(AA978&gt;0,AA978,"")</f>
        <v/>
      </c>
      <c r="BA978" s="255" t="str">
        <f>IF(SUM(O978:AB978)&gt;0,(SUM(O978:AB978)*H977),"")</f>
        <v/>
      </c>
      <c r="BB978" s="255" t="str">
        <f>IF(SUM(O978:AB978)&gt;0,K978,"")</f>
        <v/>
      </c>
      <c r="BC978" s="277" t="str">
        <f>IF(SUM(O978:AB978)&gt;0,"ITEM","")</f>
        <v/>
      </c>
      <c r="BD978" s="193" t="str">
        <f>IF(BE978="","",MAX(BD$879:BD977)+1)</f>
        <v/>
      </c>
      <c r="BG978" s="280" t="str">
        <f t="shared" si="19"/>
        <v/>
      </c>
      <c r="BH978" s="279" t="str">
        <f t="shared" si="20"/>
        <v/>
      </c>
      <c r="BI978" s="279" t="str">
        <f t="shared" si="21"/>
        <v/>
      </c>
      <c r="BJ978" s="279" t="str">
        <f t="shared" si="22"/>
        <v/>
      </c>
      <c r="BK978" s="279" t="str">
        <f t="shared" si="23"/>
        <v/>
      </c>
      <c r="BL978" s="279" t="str">
        <f t="shared" si="24"/>
        <v/>
      </c>
      <c r="BM978" s="279" t="str">
        <f t="shared" si="25"/>
        <v/>
      </c>
      <c r="BN978" s="279" t="str">
        <f t="shared" si="26"/>
        <v/>
      </c>
      <c r="BO978" s="279" t="str">
        <f t="shared" si="27"/>
        <v/>
      </c>
      <c r="BP978" s="279" t="str">
        <f t="shared" si="28"/>
        <v/>
      </c>
      <c r="BQ978" s="282" t="str">
        <f t="shared" si="29"/>
        <v/>
      </c>
      <c r="BR978" s="280" t="str">
        <f t="shared" si="30"/>
        <v/>
      </c>
      <c r="BS978" s="282" t="str">
        <f t="shared" si="31"/>
        <v/>
      </c>
    </row>
    <row r="979" spans="1:71" ht="7"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R979" s="193" t="str">
        <f>IF(AS979="","",MAX(AR$879:AR978)+1)</f>
        <v/>
      </c>
      <c r="BD979" s="193" t="str">
        <f>IF(BE979="","",MAX(BD$879:BD978)+1)</f>
        <v/>
      </c>
      <c r="BG979" s="280" t="str">
        <f t="shared" si="19"/>
        <v/>
      </c>
      <c r="BH979" s="279" t="str">
        <f t="shared" si="20"/>
        <v/>
      </c>
      <c r="BI979" s="279" t="str">
        <f t="shared" si="21"/>
        <v/>
      </c>
      <c r="BJ979" s="279" t="str">
        <f t="shared" si="22"/>
        <v/>
      </c>
      <c r="BK979" s="279" t="str">
        <f t="shared" si="23"/>
        <v/>
      </c>
      <c r="BL979" s="279" t="str">
        <f t="shared" si="24"/>
        <v/>
      </c>
      <c r="BM979" s="279" t="str">
        <f t="shared" si="25"/>
        <v/>
      </c>
      <c r="BN979" s="279" t="str">
        <f t="shared" si="26"/>
        <v/>
      </c>
      <c r="BO979" s="279" t="str">
        <f t="shared" si="27"/>
        <v/>
      </c>
      <c r="BP979" s="279" t="str">
        <f t="shared" si="28"/>
        <v/>
      </c>
      <c r="BQ979" s="282" t="str">
        <f t="shared" si="29"/>
        <v/>
      </c>
      <c r="BR979" s="280" t="str">
        <f t="shared" si="30"/>
        <v/>
      </c>
      <c r="BS979" s="282" t="str">
        <f t="shared" si="31"/>
        <v/>
      </c>
    </row>
    <row r="980" spans="1:71" ht="25" customHeight="1">
      <c r="A980" s="57"/>
      <c r="B980" s="345" t="s">
        <v>546</v>
      </c>
      <c r="C980" s="345"/>
      <c r="D980" s="345"/>
      <c r="E980" s="345"/>
      <c r="F980" s="345"/>
      <c r="G980" s="345"/>
      <c r="H980" s="340">
        <f>VLOOKUP($AG980,PriceList,3,FALSE)</f>
        <v>17.95</v>
      </c>
      <c r="I980" s="340"/>
      <c r="J980" s="341"/>
      <c r="K980" s="342"/>
      <c r="L980" s="343"/>
      <c r="M980" s="343"/>
      <c r="N980" s="344"/>
      <c r="O980" s="333"/>
      <c r="P980" s="333"/>
      <c r="Q980" s="334"/>
      <c r="R980" s="334"/>
      <c r="S980" s="333"/>
      <c r="T980" s="333"/>
      <c r="U980" s="334"/>
      <c r="V980" s="334"/>
      <c r="W980" s="333"/>
      <c r="X980" s="333"/>
      <c r="Y980" s="334"/>
      <c r="Z980" s="334"/>
      <c r="AA980" s="333"/>
      <c r="AB980" s="333"/>
      <c r="AC980" s="348">
        <f>(SUM(O980:AB981))*H980</f>
        <v>0</v>
      </c>
      <c r="AD980" s="349"/>
      <c r="AE980" s="349"/>
      <c r="AF980" s="21"/>
      <c r="AG980" s="332" t="s">
        <v>547</v>
      </c>
      <c r="AJ980" s="116" t="b">
        <f>OR(ISERROR(AC980),ISERROR(H980))</f>
        <v>0</v>
      </c>
      <c r="AQ980" s="68" t="str">
        <f>IFERROR(LEFT(B980,SEARCH("
",B980)),B980)</f>
        <v xml:space="preserve">Lunaris By Callis Malbec San Juan 
</v>
      </c>
      <c r="AR980" s="193" t="str">
        <f>IF(AS980="","",MAX(AR$879:AR979)+1)</f>
        <v/>
      </c>
      <c r="AS980" s="252" t="str">
        <f>IF(SUM(O980:AB980)&gt;0,AQ980,"")</f>
        <v/>
      </c>
      <c r="AT980" s="253" t="str">
        <f>IF(O980&gt;0,O980,"")</f>
        <v/>
      </c>
      <c r="AU980" s="254" t="str">
        <f>IF(Q980&gt;0,Q980,"")</f>
        <v/>
      </c>
      <c r="AV980" s="254" t="str">
        <f>IF(S980&gt;0,S980,"")</f>
        <v/>
      </c>
      <c r="AW980" s="254" t="str">
        <f>IF(U980&gt;0,U980,"")</f>
        <v/>
      </c>
      <c r="AX980" s="254" t="str">
        <f>IF(W980&gt;0,W980,"")</f>
        <v/>
      </c>
      <c r="AY980" s="255" t="str">
        <f>IF(Y980&gt;0,Y980,"")</f>
        <v/>
      </c>
      <c r="AZ980" s="255" t="str">
        <f>IF(AA980&gt;0,AA980,"")</f>
        <v/>
      </c>
      <c r="BA980" s="255" t="str">
        <f>IF(SUM(O980:AB980)&gt;0,(SUM(O980:AB980)*H980),"")</f>
        <v/>
      </c>
      <c r="BB980" s="255" t="str">
        <f>IF(SUM(O980:AB980)&gt;0,K980,"")</f>
        <v/>
      </c>
      <c r="BC980" s="276" t="str">
        <f>IF(SUM(O980:AB980)&gt;0,"ITEM","")</f>
        <v/>
      </c>
      <c r="BD980" s="193" t="str">
        <f>IF(BE980="","",MAX(BD$879:BD979)+1)</f>
        <v/>
      </c>
      <c r="BG980" s="280" t="str">
        <f t="shared" si="19"/>
        <v/>
      </c>
      <c r="BH980" s="279" t="str">
        <f t="shared" si="20"/>
        <v/>
      </c>
      <c r="BI980" s="279" t="str">
        <f t="shared" si="21"/>
        <v/>
      </c>
      <c r="BJ980" s="279" t="str">
        <f t="shared" si="22"/>
        <v/>
      </c>
      <c r="BK980" s="279" t="str">
        <f t="shared" si="23"/>
        <v/>
      </c>
      <c r="BL980" s="279" t="str">
        <f t="shared" si="24"/>
        <v/>
      </c>
      <c r="BM980" s="279" t="str">
        <f t="shared" si="25"/>
        <v/>
      </c>
      <c r="BN980" s="279" t="str">
        <f t="shared" si="26"/>
        <v/>
      </c>
      <c r="BO980" s="279" t="str">
        <f t="shared" si="27"/>
        <v/>
      </c>
      <c r="BP980" s="279" t="str">
        <f t="shared" si="28"/>
        <v/>
      </c>
      <c r="BQ980" s="282" t="str">
        <f t="shared" si="29"/>
        <v/>
      </c>
      <c r="BR980" s="280" t="str">
        <f t="shared" si="30"/>
        <v/>
      </c>
      <c r="BS980" s="282" t="str">
        <f t="shared" si="31"/>
        <v/>
      </c>
    </row>
    <row r="981" spans="1:71" ht="25" customHeight="1">
      <c r="A981" s="57"/>
      <c r="B981" s="345"/>
      <c r="C981" s="345"/>
      <c r="D981" s="345"/>
      <c r="E981" s="345"/>
      <c r="F981" s="345"/>
      <c r="G981" s="345"/>
      <c r="H981" s="340"/>
      <c r="I981" s="340"/>
      <c r="J981" s="341"/>
      <c r="K981" s="342"/>
      <c r="L981" s="343"/>
      <c r="M981" s="343"/>
      <c r="N981" s="344"/>
      <c r="O981" s="333"/>
      <c r="P981" s="333"/>
      <c r="Q981" s="334"/>
      <c r="R981" s="334"/>
      <c r="S981" s="333"/>
      <c r="T981" s="333"/>
      <c r="U981" s="334"/>
      <c r="V981" s="334"/>
      <c r="W981" s="333"/>
      <c r="X981" s="333"/>
      <c r="Y981" s="334"/>
      <c r="Z981" s="334"/>
      <c r="AA981" s="333"/>
      <c r="AB981" s="333"/>
      <c r="AC981" s="348"/>
      <c r="AD981" s="349"/>
      <c r="AE981" s="349"/>
      <c r="AF981" s="21"/>
      <c r="AG981" s="332"/>
      <c r="AQ981" s="68" t="str">
        <f>IFERROR(LEFT(B980,SEARCH("
",B980)),B980)</f>
        <v xml:space="preserve">Lunaris By Callis Malbec San Juan 
</v>
      </c>
      <c r="AR981" s="193" t="str">
        <f>IF(AS981="","",MAX(AR$879:AR980)+1)</f>
        <v/>
      </c>
      <c r="AS981" s="209" t="str">
        <f>IF(SUM(O981:AB981)&gt;0,AQ981,"")</f>
        <v/>
      </c>
      <c r="AT981" s="251" t="str">
        <f>IF(O981&gt;0,O981,"")</f>
        <v/>
      </c>
      <c r="AU981" s="212" t="str">
        <f>IF(Q981&gt;0,Q981,"")</f>
        <v/>
      </c>
      <c r="AV981" s="212" t="str">
        <f>IF(S981&gt;0,S981,"")</f>
        <v/>
      </c>
      <c r="AW981" s="212" t="str">
        <f>IF(U981&gt;0,U981,"")</f>
        <v/>
      </c>
      <c r="AX981" s="212" t="str">
        <f>IF(W981&gt;0,W981,"")</f>
        <v/>
      </c>
      <c r="AY981" s="213" t="str">
        <f>IF(Y981&gt;0,Y981,"")</f>
        <v/>
      </c>
      <c r="AZ981" s="213" t="str">
        <f>IF(AA981&gt;0,AA981,"")</f>
        <v/>
      </c>
      <c r="BA981" s="255" t="str">
        <f>IF(SUM(O981:AB981)&gt;0,(SUM(O981:AB981)*H980),"")</f>
        <v/>
      </c>
      <c r="BB981" s="255" t="str">
        <f>IF(SUM(O981:AB981)&gt;0,K981,"")</f>
        <v/>
      </c>
      <c r="BC981" s="277" t="str">
        <f>IF(SUM(O981:AB981)&gt;0,"ITEM","")</f>
        <v/>
      </c>
      <c r="BD981" s="193" t="str">
        <f>IF(BE981="","",MAX(BD$879:BD980)+1)</f>
        <v/>
      </c>
      <c r="BG981" s="280" t="str">
        <f t="shared" si="19"/>
        <v/>
      </c>
      <c r="BH981" s="279" t="str">
        <f t="shared" si="20"/>
        <v/>
      </c>
      <c r="BI981" s="279" t="str">
        <f t="shared" si="21"/>
        <v/>
      </c>
      <c r="BJ981" s="279" t="str">
        <f t="shared" si="22"/>
        <v/>
      </c>
      <c r="BK981" s="279" t="str">
        <f t="shared" si="23"/>
        <v/>
      </c>
      <c r="BL981" s="279" t="str">
        <f t="shared" si="24"/>
        <v/>
      </c>
      <c r="BM981" s="279" t="str">
        <f t="shared" si="25"/>
        <v/>
      </c>
      <c r="BN981" s="279" t="str">
        <f t="shared" si="26"/>
        <v/>
      </c>
      <c r="BO981" s="279" t="str">
        <f t="shared" si="27"/>
        <v/>
      </c>
      <c r="BP981" s="279" t="str">
        <f t="shared" si="28"/>
        <v/>
      </c>
      <c r="BQ981" s="282" t="str">
        <f t="shared" si="29"/>
        <v/>
      </c>
      <c r="BR981" s="280" t="str">
        <f t="shared" si="30"/>
        <v/>
      </c>
      <c r="BS981" s="282" t="str">
        <f t="shared" si="31"/>
        <v/>
      </c>
    </row>
    <row r="982" spans="1:71" ht="7" customHeight="1">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R982" s="193" t="str">
        <f>IF(AS982="","",MAX(AR$879:AR981)+1)</f>
        <v/>
      </c>
      <c r="BD982" s="193" t="str">
        <f>IF(BE982="","",MAX(BD$879:BD981)+1)</f>
        <v/>
      </c>
      <c r="BG982" s="280" t="str">
        <f t="shared" si="19"/>
        <v/>
      </c>
      <c r="BH982" s="279" t="str">
        <f t="shared" si="20"/>
        <v/>
      </c>
      <c r="BI982" s="279" t="str">
        <f t="shared" si="21"/>
        <v/>
      </c>
      <c r="BJ982" s="279" t="str">
        <f t="shared" si="22"/>
        <v/>
      </c>
      <c r="BK982" s="279" t="str">
        <f t="shared" si="23"/>
        <v/>
      </c>
      <c r="BL982" s="279" t="str">
        <f t="shared" si="24"/>
        <v/>
      </c>
      <c r="BM982" s="279" t="str">
        <f t="shared" si="25"/>
        <v/>
      </c>
      <c r="BN982" s="279" t="str">
        <f t="shared" si="26"/>
        <v/>
      </c>
      <c r="BO982" s="279" t="str">
        <f t="shared" si="27"/>
        <v/>
      </c>
      <c r="BP982" s="279" t="str">
        <f t="shared" si="28"/>
        <v/>
      </c>
      <c r="BQ982" s="282" t="str">
        <f t="shared" si="29"/>
        <v/>
      </c>
      <c r="BR982" s="280" t="str">
        <f t="shared" si="30"/>
        <v/>
      </c>
      <c r="BS982" s="282" t="str">
        <f t="shared" si="31"/>
        <v/>
      </c>
    </row>
    <row r="983" spans="1:71" ht="25" customHeight="1">
      <c r="A983" s="57"/>
      <c r="B983" s="345" t="s">
        <v>548</v>
      </c>
      <c r="C983" s="345"/>
      <c r="D983" s="345"/>
      <c r="E983" s="345"/>
      <c r="F983" s="345"/>
      <c r="G983" s="345"/>
      <c r="H983" s="340">
        <f>VLOOKUP($AG983,PriceList,3,FALSE)</f>
        <v>17.95</v>
      </c>
      <c r="I983" s="340"/>
      <c r="J983" s="341"/>
      <c r="K983" s="342"/>
      <c r="L983" s="343"/>
      <c r="M983" s="343"/>
      <c r="N983" s="344"/>
      <c r="O983" s="333"/>
      <c r="P983" s="333"/>
      <c r="Q983" s="334"/>
      <c r="R983" s="334"/>
      <c r="S983" s="333"/>
      <c r="T983" s="333"/>
      <c r="U983" s="334"/>
      <c r="V983" s="334"/>
      <c r="W983" s="333"/>
      <c r="X983" s="333"/>
      <c r="Y983" s="334"/>
      <c r="Z983" s="334"/>
      <c r="AA983" s="333"/>
      <c r="AB983" s="333"/>
      <c r="AC983" s="348">
        <f>(SUM(O983:AB984))*H983</f>
        <v>0</v>
      </c>
      <c r="AD983" s="349"/>
      <c r="AE983" s="349"/>
      <c r="AF983" s="21"/>
      <c r="AG983" s="332" t="s">
        <v>549</v>
      </c>
      <c r="AJ983" s="116" t="b">
        <f>OR(ISERROR(AC983),ISERROR(H983))</f>
        <v>0</v>
      </c>
      <c r="AQ983" s="68" t="str">
        <f>IFERROR(LEFT(B983,SEARCH("
",B983)),B983)</f>
        <v xml:space="preserve"> Finca Las Moras Seremos Torrontes San Juan
</v>
      </c>
      <c r="AR983" s="193" t="str">
        <f>IF(AS983="","",MAX(AR$879:AR982)+1)</f>
        <v/>
      </c>
      <c r="AS983" s="252" t="str">
        <f>IF(SUM(O983:AB983)&gt;0,AQ983,"")</f>
        <v/>
      </c>
      <c r="AT983" s="253" t="str">
        <f>IF(O983&gt;0,O983,"")</f>
        <v/>
      </c>
      <c r="AU983" s="254" t="str">
        <f>IF(Q983&gt;0,Q983,"")</f>
        <v/>
      </c>
      <c r="AV983" s="254" t="str">
        <f>IF(S983&gt;0,S983,"")</f>
        <v/>
      </c>
      <c r="AW983" s="254" t="str">
        <f>IF(U983&gt;0,U983,"")</f>
        <v/>
      </c>
      <c r="AX983" s="254" t="str">
        <f>IF(W983&gt;0,W983,"")</f>
        <v/>
      </c>
      <c r="AY983" s="255" t="str">
        <f>IF(Y983&gt;0,Y983,"")</f>
        <v/>
      </c>
      <c r="AZ983" s="255" t="str">
        <f>IF(AA983&gt;0,AA983,"")</f>
        <v/>
      </c>
      <c r="BA983" s="255" t="str">
        <f>IF(SUM(O983:AB983)&gt;0,(SUM(O983:AB983)*H983),"")</f>
        <v/>
      </c>
      <c r="BB983" s="255" t="str">
        <f>IF(SUM(O983:AB983)&gt;0,K983,"")</f>
        <v/>
      </c>
      <c r="BC983" s="276" t="str">
        <f>IF(SUM(O983:AB983)&gt;0,"ITEM","")</f>
        <v/>
      </c>
      <c r="BD983" s="193" t="str">
        <f>IF(BE983="","",MAX(BD$879:BD982)+1)</f>
        <v/>
      </c>
      <c r="BG983" s="280" t="str">
        <f t="shared" si="19"/>
        <v/>
      </c>
      <c r="BH983" s="279" t="str">
        <f t="shared" si="20"/>
        <v/>
      </c>
      <c r="BI983" s="279" t="str">
        <f t="shared" si="21"/>
        <v/>
      </c>
      <c r="BJ983" s="279" t="str">
        <f t="shared" si="22"/>
        <v/>
      </c>
      <c r="BK983" s="279" t="str">
        <f t="shared" si="23"/>
        <v/>
      </c>
      <c r="BL983" s="279" t="str">
        <f t="shared" si="24"/>
        <v/>
      </c>
      <c r="BM983" s="279" t="str">
        <f t="shared" si="25"/>
        <v/>
      </c>
      <c r="BN983" s="279" t="str">
        <f t="shared" si="26"/>
        <v/>
      </c>
      <c r="BO983" s="279" t="str">
        <f t="shared" si="27"/>
        <v/>
      </c>
      <c r="BP983" s="279" t="str">
        <f t="shared" si="28"/>
        <v/>
      </c>
      <c r="BQ983" s="282" t="str">
        <f t="shared" si="29"/>
        <v/>
      </c>
      <c r="BR983" s="280" t="str">
        <f t="shared" si="30"/>
        <v/>
      </c>
      <c r="BS983" s="282" t="str">
        <f t="shared" si="31"/>
        <v/>
      </c>
    </row>
    <row r="984" spans="1:71" ht="25" customHeight="1">
      <c r="A984" s="57"/>
      <c r="B984" s="345"/>
      <c r="C984" s="345"/>
      <c r="D984" s="345"/>
      <c r="E984" s="345"/>
      <c r="F984" s="345"/>
      <c r="G984" s="345"/>
      <c r="H984" s="340"/>
      <c r="I984" s="340"/>
      <c r="J984" s="341"/>
      <c r="K984" s="342"/>
      <c r="L984" s="343"/>
      <c r="M984" s="343"/>
      <c r="N984" s="344"/>
      <c r="O984" s="333"/>
      <c r="P984" s="333"/>
      <c r="Q984" s="334"/>
      <c r="R984" s="334"/>
      <c r="S984" s="333"/>
      <c r="T984" s="333"/>
      <c r="U984" s="334"/>
      <c r="V984" s="334"/>
      <c r="W984" s="333"/>
      <c r="X984" s="333"/>
      <c r="Y984" s="334"/>
      <c r="Z984" s="334"/>
      <c r="AA984" s="333"/>
      <c r="AB984" s="333"/>
      <c r="AC984" s="348"/>
      <c r="AD984" s="349"/>
      <c r="AE984" s="349"/>
      <c r="AF984" s="21"/>
      <c r="AG984" s="332"/>
      <c r="AQ984" s="68" t="str">
        <f>IFERROR(LEFT(B983,SEARCH("
",B983)),B983)</f>
        <v xml:space="preserve"> Finca Las Moras Seremos Torrontes San Juan
</v>
      </c>
      <c r="AR984" s="193" t="str">
        <f>IF(AS984="","",MAX(AR$879:AR983)+1)</f>
        <v/>
      </c>
      <c r="AS984" s="209" t="str">
        <f>IF(SUM(O984:AB984)&gt;0,AQ984,"")</f>
        <v/>
      </c>
      <c r="AT984" s="251" t="str">
        <f>IF(O984&gt;0,O984,"")</f>
        <v/>
      </c>
      <c r="AU984" s="212" t="str">
        <f>IF(Q984&gt;0,Q984,"")</f>
        <v/>
      </c>
      <c r="AV984" s="212" t="str">
        <f>IF(S984&gt;0,S984,"")</f>
        <v/>
      </c>
      <c r="AW984" s="212" t="str">
        <f>IF(U984&gt;0,U984,"")</f>
        <v/>
      </c>
      <c r="AX984" s="212" t="str">
        <f>IF(W984&gt;0,W984,"")</f>
        <v/>
      </c>
      <c r="AY984" s="213" t="str">
        <f>IF(Y984&gt;0,Y984,"")</f>
        <v/>
      </c>
      <c r="AZ984" s="213" t="str">
        <f>IF(AA984&gt;0,AA984,"")</f>
        <v/>
      </c>
      <c r="BA984" s="255" t="str">
        <f>IF(SUM(O984:AB984)&gt;0,(SUM(O984:AB984)*H983),"")</f>
        <v/>
      </c>
      <c r="BB984" s="255" t="str">
        <f>IF(SUM(O984:AB984)&gt;0,K984,"")</f>
        <v/>
      </c>
      <c r="BC984" s="277" t="str">
        <f>IF(SUM(O984:AB984)&gt;0,"ITEM","")</f>
        <v/>
      </c>
      <c r="BD984" s="193" t="str">
        <f>IF(BE984="","",MAX(BD$879:BD983)+1)</f>
        <v/>
      </c>
      <c r="BG984" s="280" t="str">
        <f t="shared" si="19"/>
        <v/>
      </c>
      <c r="BH984" s="279" t="str">
        <f t="shared" si="20"/>
        <v/>
      </c>
      <c r="BI984" s="279" t="str">
        <f t="shared" si="21"/>
        <v/>
      </c>
      <c r="BJ984" s="279" t="str">
        <f t="shared" si="22"/>
        <v/>
      </c>
      <c r="BK984" s="279" t="str">
        <f t="shared" si="23"/>
        <v/>
      </c>
      <c r="BL984" s="279" t="str">
        <f t="shared" si="24"/>
        <v/>
      </c>
      <c r="BM984" s="279" t="str">
        <f t="shared" si="25"/>
        <v/>
      </c>
      <c r="BN984" s="279" t="str">
        <f t="shared" si="26"/>
        <v/>
      </c>
      <c r="BO984" s="279" t="str">
        <f t="shared" si="27"/>
        <v/>
      </c>
      <c r="BP984" s="279" t="str">
        <f t="shared" si="28"/>
        <v/>
      </c>
      <c r="BQ984" s="282" t="str">
        <f t="shared" si="29"/>
        <v/>
      </c>
      <c r="BR984" s="280" t="str">
        <f t="shared" si="30"/>
        <v/>
      </c>
      <c r="BS984" s="282" t="str">
        <f t="shared" si="31"/>
        <v/>
      </c>
    </row>
    <row r="985" spans="1:71" ht="7" customHeight="1">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R985" s="193" t="str">
        <f>IF(AS985="","",MAX(AR$879:AR984)+1)</f>
        <v/>
      </c>
      <c r="BD985" s="193" t="str">
        <f>IF(BE985="","",MAX(BD$879:BD984)+1)</f>
        <v/>
      </c>
      <c r="BG985" s="280" t="str">
        <f t="shared" si="19"/>
        <v/>
      </c>
      <c r="BH985" s="279" t="str">
        <f t="shared" si="20"/>
        <v/>
      </c>
      <c r="BI985" s="279" t="str">
        <f t="shared" si="21"/>
        <v/>
      </c>
      <c r="BJ985" s="279" t="str">
        <f t="shared" si="22"/>
        <v/>
      </c>
      <c r="BK985" s="279" t="str">
        <f t="shared" si="23"/>
        <v/>
      </c>
      <c r="BL985" s="279" t="str">
        <f t="shared" si="24"/>
        <v/>
      </c>
      <c r="BM985" s="279" t="str">
        <f t="shared" si="25"/>
        <v/>
      </c>
      <c r="BN985" s="279" t="str">
        <f t="shared" si="26"/>
        <v/>
      </c>
      <c r="BO985" s="279" t="str">
        <f t="shared" si="27"/>
        <v/>
      </c>
      <c r="BP985" s="279" t="str">
        <f t="shared" si="28"/>
        <v/>
      </c>
      <c r="BQ985" s="282" t="str">
        <f t="shared" si="29"/>
        <v/>
      </c>
      <c r="BR985" s="280" t="str">
        <f t="shared" si="30"/>
        <v/>
      </c>
      <c r="BS985" s="282" t="str">
        <f t="shared" si="31"/>
        <v/>
      </c>
    </row>
    <row r="986" spans="1:71" ht="25" customHeight="1">
      <c r="A986" s="57"/>
      <c r="B986" s="345" t="s">
        <v>550</v>
      </c>
      <c r="C986" s="345"/>
      <c r="D986" s="345"/>
      <c r="E986" s="345"/>
      <c r="F986" s="345"/>
      <c r="G986" s="345"/>
      <c r="H986" s="340">
        <f>VLOOKUP($AG986,PriceList,3,FALSE)</f>
        <v>13.5</v>
      </c>
      <c r="I986" s="340"/>
      <c r="J986" s="341"/>
      <c r="K986" s="342"/>
      <c r="L986" s="343"/>
      <c r="M986" s="343"/>
      <c r="N986" s="344"/>
      <c r="O986" s="333"/>
      <c r="P986" s="333"/>
      <c r="Q986" s="334"/>
      <c r="R986" s="334"/>
      <c r="S986" s="333"/>
      <c r="T986" s="333"/>
      <c r="U986" s="334"/>
      <c r="V986" s="334"/>
      <c r="W986" s="333"/>
      <c r="X986" s="333"/>
      <c r="Y986" s="334"/>
      <c r="Z986" s="334"/>
      <c r="AA986" s="333"/>
      <c r="AB986" s="333"/>
      <c r="AC986" s="348">
        <f>(SUM(O986:AB987))*H986</f>
        <v>0</v>
      </c>
      <c r="AD986" s="349"/>
      <c r="AE986" s="349"/>
      <c r="AF986" s="21"/>
      <c r="AG986" s="332" t="s">
        <v>551</v>
      </c>
      <c r="AJ986" s="116" t="b">
        <f>OR(ISERROR(AC986),ISERROR(H986))</f>
        <v>0</v>
      </c>
      <c r="AQ986" s="68" t="str">
        <f>IFERROR(LEFT(B986,SEARCH("
",B986)),B986)</f>
        <v xml:space="preserve">Monte Verde Merlot Rose (Central Valley)
</v>
      </c>
      <c r="AR986" s="193" t="str">
        <f>IF(AS986="","",MAX(AR$879:AR985)+1)</f>
        <v/>
      </c>
      <c r="AS986" s="252" t="str">
        <f>IF(SUM(O986:AB986)&gt;0,AQ986,"")</f>
        <v/>
      </c>
      <c r="AT986" s="253" t="str">
        <f>IF(O986&gt;0,O986,"")</f>
        <v/>
      </c>
      <c r="AU986" s="254" t="str">
        <f>IF(Q986&gt;0,Q986,"")</f>
        <v/>
      </c>
      <c r="AV986" s="254" t="str">
        <f>IF(S986&gt;0,S986,"")</f>
        <v/>
      </c>
      <c r="AW986" s="254" t="str">
        <f>IF(U986&gt;0,U986,"")</f>
        <v/>
      </c>
      <c r="AX986" s="254" t="str">
        <f>IF(W986&gt;0,W986,"")</f>
        <v/>
      </c>
      <c r="AY986" s="255" t="str">
        <f>IF(Y986&gt;0,Y986,"")</f>
        <v/>
      </c>
      <c r="AZ986" s="255" t="str">
        <f>IF(AA986&gt;0,AA986,"")</f>
        <v/>
      </c>
      <c r="BA986" s="255" t="str">
        <f>IF(SUM(O986:AB986)&gt;0,(SUM(O986:AB986)*H986),"")</f>
        <v/>
      </c>
      <c r="BB986" s="255" t="str">
        <f>IF(SUM(O986:AB986)&gt;0,K986,"")</f>
        <v/>
      </c>
      <c r="BC986" s="276" t="str">
        <f>IF(SUM(O986:AB986)&gt;0,"ITEM","")</f>
        <v/>
      </c>
      <c r="BD986" s="193" t="str">
        <f>IF(BE986="","",MAX(BD$879:BD985)+1)</f>
        <v/>
      </c>
      <c r="BG986" s="280" t="str">
        <f t="shared" si="19"/>
        <v/>
      </c>
      <c r="BH986" s="279" t="str">
        <f t="shared" si="20"/>
        <v/>
      </c>
      <c r="BI986" s="279" t="str">
        <f t="shared" si="21"/>
        <v/>
      </c>
      <c r="BJ986" s="279" t="str">
        <f t="shared" si="22"/>
        <v/>
      </c>
      <c r="BK986" s="279" t="str">
        <f t="shared" si="23"/>
        <v/>
      </c>
      <c r="BL986" s="279" t="str">
        <f t="shared" si="24"/>
        <v/>
      </c>
      <c r="BM986" s="279" t="str">
        <f t="shared" si="25"/>
        <v/>
      </c>
      <c r="BN986" s="279" t="str">
        <f t="shared" si="26"/>
        <v/>
      </c>
      <c r="BO986" s="279" t="str">
        <f t="shared" si="27"/>
        <v/>
      </c>
      <c r="BP986" s="279" t="str">
        <f t="shared" si="28"/>
        <v/>
      </c>
      <c r="BQ986" s="282" t="str">
        <f t="shared" si="29"/>
        <v/>
      </c>
      <c r="BR986" s="280" t="str">
        <f t="shared" si="30"/>
        <v/>
      </c>
      <c r="BS986" s="282" t="str">
        <f t="shared" si="31"/>
        <v/>
      </c>
    </row>
    <row r="987" spans="1:71" ht="25" customHeight="1">
      <c r="A987" s="57"/>
      <c r="B987" s="345"/>
      <c r="C987" s="345"/>
      <c r="D987" s="345"/>
      <c r="E987" s="345"/>
      <c r="F987" s="345"/>
      <c r="G987" s="345"/>
      <c r="H987" s="340"/>
      <c r="I987" s="340"/>
      <c r="J987" s="341"/>
      <c r="K987" s="342"/>
      <c r="L987" s="343"/>
      <c r="M987" s="343"/>
      <c r="N987" s="344"/>
      <c r="O987" s="333"/>
      <c r="P987" s="333"/>
      <c r="Q987" s="334"/>
      <c r="R987" s="334"/>
      <c r="S987" s="333"/>
      <c r="T987" s="333"/>
      <c r="U987" s="334"/>
      <c r="V987" s="334"/>
      <c r="W987" s="333"/>
      <c r="X987" s="333"/>
      <c r="Y987" s="334"/>
      <c r="Z987" s="334"/>
      <c r="AA987" s="333"/>
      <c r="AB987" s="333"/>
      <c r="AC987" s="348"/>
      <c r="AD987" s="349"/>
      <c r="AE987" s="349"/>
      <c r="AF987" s="21"/>
      <c r="AG987" s="332"/>
      <c r="AQ987" s="68" t="str">
        <f>IFERROR(LEFT(B986,SEARCH("
",B986)),B986)</f>
        <v xml:space="preserve">Monte Verde Merlot Rose (Central Valley)
</v>
      </c>
      <c r="AR987" s="193" t="str">
        <f>IF(AS987="","",MAX(AR$879:AR986)+1)</f>
        <v/>
      </c>
      <c r="AS987" s="209" t="str">
        <f>IF(SUM(O987:AB987)&gt;0,AQ987,"")</f>
        <v/>
      </c>
      <c r="AT987" s="251" t="str">
        <f>IF(O987&gt;0,O987,"")</f>
        <v/>
      </c>
      <c r="AU987" s="212" t="str">
        <f>IF(Q987&gt;0,Q987,"")</f>
        <v/>
      </c>
      <c r="AV987" s="212" t="str">
        <f>IF(S987&gt;0,S987,"")</f>
        <v/>
      </c>
      <c r="AW987" s="212" t="str">
        <f>IF(U987&gt;0,U987,"")</f>
        <v/>
      </c>
      <c r="AX987" s="212" t="str">
        <f>IF(W987&gt;0,W987,"")</f>
        <v/>
      </c>
      <c r="AY987" s="213" t="str">
        <f>IF(Y987&gt;0,Y987,"")</f>
        <v/>
      </c>
      <c r="AZ987" s="213" t="str">
        <f>IF(AA987&gt;0,AA987,"")</f>
        <v/>
      </c>
      <c r="BA987" s="255" t="str">
        <f>IF(SUM(O987:AB987)&gt;0,(SUM(O987:AB987)*H986),"")</f>
        <v/>
      </c>
      <c r="BB987" s="255" t="str">
        <f>IF(SUM(O987:AB987)&gt;0,K987,"")</f>
        <v/>
      </c>
      <c r="BC987" s="277" t="str">
        <f>IF(SUM(O987:AB987)&gt;0,"ITEM","")</f>
        <v/>
      </c>
      <c r="BD987" s="193" t="str">
        <f>IF(BE987="","",MAX(BD$879:BD986)+1)</f>
        <v/>
      </c>
      <c r="BG987" s="280" t="str">
        <f t="shared" si="19"/>
        <v/>
      </c>
      <c r="BH987" s="279" t="str">
        <f t="shared" si="20"/>
        <v/>
      </c>
      <c r="BI987" s="279" t="str">
        <f t="shared" si="21"/>
        <v/>
      </c>
      <c r="BJ987" s="279" t="str">
        <f t="shared" si="22"/>
        <v/>
      </c>
      <c r="BK987" s="279" t="str">
        <f t="shared" si="23"/>
        <v/>
      </c>
      <c r="BL987" s="279" t="str">
        <f t="shared" si="24"/>
        <v/>
      </c>
      <c r="BM987" s="279" t="str">
        <f t="shared" si="25"/>
        <v/>
      </c>
      <c r="BN987" s="279" t="str">
        <f t="shared" si="26"/>
        <v/>
      </c>
      <c r="BO987" s="279" t="str">
        <f t="shared" si="27"/>
        <v/>
      </c>
      <c r="BP987" s="279" t="str">
        <f t="shared" si="28"/>
        <v/>
      </c>
      <c r="BQ987" s="282" t="str">
        <f t="shared" si="29"/>
        <v/>
      </c>
      <c r="BR987" s="280" t="str">
        <f t="shared" si="30"/>
        <v/>
      </c>
      <c r="BS987" s="282" t="str">
        <f t="shared" si="31"/>
        <v/>
      </c>
    </row>
    <row r="988" spans="1:71" ht="7" customHeight="1">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R988" s="193" t="str">
        <f>IF(AS988="","",MAX(AR$879:AR987)+1)</f>
        <v/>
      </c>
      <c r="BD988" s="193" t="str">
        <f>IF(BE988="","",MAX(BD$879:BD987)+1)</f>
        <v/>
      </c>
      <c r="BG988" s="280" t="str">
        <f t="shared" si="19"/>
        <v/>
      </c>
      <c r="BH988" s="279" t="str">
        <f t="shared" si="20"/>
        <v/>
      </c>
      <c r="BI988" s="279" t="str">
        <f t="shared" si="21"/>
        <v/>
      </c>
      <c r="BJ988" s="279" t="str">
        <f t="shared" si="22"/>
        <v/>
      </c>
      <c r="BK988" s="279" t="str">
        <f t="shared" si="23"/>
        <v/>
      </c>
      <c r="BL988" s="279" t="str">
        <f t="shared" si="24"/>
        <v/>
      </c>
      <c r="BM988" s="279" t="str">
        <f t="shared" si="25"/>
        <v/>
      </c>
      <c r="BN988" s="279" t="str">
        <f t="shared" si="26"/>
        <v/>
      </c>
      <c r="BO988" s="279" t="str">
        <f t="shared" si="27"/>
        <v/>
      </c>
      <c r="BP988" s="279" t="str">
        <f t="shared" si="28"/>
        <v/>
      </c>
      <c r="BQ988" s="282" t="str">
        <f t="shared" si="29"/>
        <v/>
      </c>
      <c r="BR988" s="280" t="str">
        <f t="shared" si="30"/>
        <v/>
      </c>
      <c r="BS988" s="282" t="str">
        <f t="shared" si="31"/>
        <v/>
      </c>
    </row>
    <row r="989" spans="1:71" ht="25" customHeight="1">
      <c r="A989" s="57"/>
      <c r="B989" s="345" t="s">
        <v>552</v>
      </c>
      <c r="C989" s="345"/>
      <c r="D989" s="345"/>
      <c r="E989" s="345"/>
      <c r="F989" s="345"/>
      <c r="G989" s="345"/>
      <c r="H989" s="340">
        <f>VLOOKUP($AG989,PriceList,3,FALSE)</f>
        <v>13.5</v>
      </c>
      <c r="I989" s="340"/>
      <c r="J989" s="341"/>
      <c r="K989" s="342"/>
      <c r="L989" s="343"/>
      <c r="M989" s="343"/>
      <c r="N989" s="344"/>
      <c r="O989" s="333"/>
      <c r="P989" s="333"/>
      <c r="Q989" s="334"/>
      <c r="R989" s="334"/>
      <c r="S989" s="333"/>
      <c r="T989" s="333"/>
      <c r="U989" s="334"/>
      <c r="V989" s="334"/>
      <c r="W989" s="333"/>
      <c r="X989" s="333"/>
      <c r="Y989" s="334"/>
      <c r="Z989" s="334"/>
      <c r="AA989" s="333"/>
      <c r="AB989" s="333"/>
      <c r="AC989" s="348">
        <f>(SUM(O989:AB990))*H989</f>
        <v>0</v>
      </c>
      <c r="AD989" s="349"/>
      <c r="AE989" s="349"/>
      <c r="AF989" s="21"/>
      <c r="AG989" s="332" t="s">
        <v>553</v>
      </c>
      <c r="AJ989" s="116" t="b">
        <f>OR(ISERROR(AC989),ISERROR(H989))</f>
        <v>0</v>
      </c>
      <c r="AQ989" s="68" t="str">
        <f>IFERROR(LEFT(B989,SEARCH("
",B989)),B989)</f>
        <v xml:space="preserve">Monte Verde Sauvignon Blanc (Central Valley)
</v>
      </c>
      <c r="AR989" s="193" t="str">
        <f>IF(AS989="","",MAX(AR$879:AR988)+1)</f>
        <v/>
      </c>
      <c r="AS989" s="252" t="str">
        <f>IF(SUM(O989:AB989)&gt;0,AQ989,"")</f>
        <v/>
      </c>
      <c r="AT989" s="253" t="str">
        <f>IF(O989&gt;0,O989,"")</f>
        <v/>
      </c>
      <c r="AU989" s="254" t="str">
        <f>IF(Q989&gt;0,Q989,"")</f>
        <v/>
      </c>
      <c r="AV989" s="254" t="str">
        <f>IF(S989&gt;0,S989,"")</f>
        <v/>
      </c>
      <c r="AW989" s="254" t="str">
        <f>IF(U989&gt;0,U989,"")</f>
        <v/>
      </c>
      <c r="AX989" s="254" t="str">
        <f>IF(W989&gt;0,W989,"")</f>
        <v/>
      </c>
      <c r="AY989" s="255" t="str">
        <f>IF(Y989&gt;0,Y989,"")</f>
        <v/>
      </c>
      <c r="AZ989" s="255" t="str">
        <f>IF(AA989&gt;0,AA989,"")</f>
        <v/>
      </c>
      <c r="BA989" s="255" t="str">
        <f>IF(SUM(O989:AB989)&gt;0,(SUM(O989:AB989)*H989),"")</f>
        <v/>
      </c>
      <c r="BB989" s="255" t="str">
        <f>IF(SUM(O989:AB989)&gt;0,K989,"")</f>
        <v/>
      </c>
      <c r="BC989" s="276" t="str">
        <f>IF(SUM(O989:AB989)&gt;0,"ITEM","")</f>
        <v/>
      </c>
      <c r="BD989" s="193" t="str">
        <f>IF(BE989="","",MAX(BD$879:BD988)+1)</f>
        <v/>
      </c>
      <c r="BG989" s="280" t="str">
        <f t="shared" si="19"/>
        <v/>
      </c>
      <c r="BH989" s="279" t="str">
        <f t="shared" si="20"/>
        <v/>
      </c>
      <c r="BI989" s="279" t="str">
        <f t="shared" si="21"/>
        <v/>
      </c>
      <c r="BJ989" s="279" t="str">
        <f t="shared" si="22"/>
        <v/>
      </c>
      <c r="BK989" s="279" t="str">
        <f t="shared" si="23"/>
        <v/>
      </c>
      <c r="BL989" s="279" t="str">
        <f t="shared" si="24"/>
        <v/>
      </c>
      <c r="BM989" s="279" t="str">
        <f t="shared" si="25"/>
        <v/>
      </c>
      <c r="BN989" s="279" t="str">
        <f t="shared" si="26"/>
        <v/>
      </c>
      <c r="BO989" s="279" t="str">
        <f t="shared" si="27"/>
        <v/>
      </c>
      <c r="BP989" s="279" t="str">
        <f t="shared" si="28"/>
        <v/>
      </c>
      <c r="BQ989" s="282" t="str">
        <f t="shared" si="29"/>
        <v/>
      </c>
      <c r="BR989" s="280" t="str">
        <f t="shared" si="30"/>
        <v/>
      </c>
      <c r="BS989" s="282" t="str">
        <f t="shared" si="31"/>
        <v/>
      </c>
    </row>
    <row r="990" spans="1:71" ht="25" customHeight="1">
      <c r="A990" s="57"/>
      <c r="B990" s="345"/>
      <c r="C990" s="345"/>
      <c r="D990" s="345"/>
      <c r="E990" s="345"/>
      <c r="F990" s="345"/>
      <c r="G990" s="345"/>
      <c r="H990" s="340"/>
      <c r="I990" s="340"/>
      <c r="J990" s="341"/>
      <c r="K990" s="342"/>
      <c r="L990" s="343"/>
      <c r="M990" s="343"/>
      <c r="N990" s="344"/>
      <c r="O990" s="333"/>
      <c r="P990" s="333"/>
      <c r="Q990" s="334"/>
      <c r="R990" s="334"/>
      <c r="S990" s="333"/>
      <c r="T990" s="333"/>
      <c r="U990" s="334"/>
      <c r="V990" s="334"/>
      <c r="W990" s="333"/>
      <c r="X990" s="333"/>
      <c r="Y990" s="334"/>
      <c r="Z990" s="334"/>
      <c r="AA990" s="333"/>
      <c r="AB990" s="333"/>
      <c r="AC990" s="348"/>
      <c r="AD990" s="349"/>
      <c r="AE990" s="349"/>
      <c r="AF990" s="21"/>
      <c r="AG990" s="332"/>
      <c r="AQ990" s="68" t="str">
        <f>IFERROR(LEFT(B989,SEARCH("
",B989)),B989)</f>
        <v xml:space="preserve">Monte Verde Sauvignon Blanc (Central Valley)
</v>
      </c>
      <c r="AR990" s="193" t="str">
        <f>IF(AS990="","",MAX(AR$879:AR989)+1)</f>
        <v/>
      </c>
      <c r="AS990" s="209" t="str">
        <f>IF(SUM(O990:AB990)&gt;0,AQ990,"")</f>
        <v/>
      </c>
      <c r="AT990" s="251" t="str">
        <f>IF(O990&gt;0,O990,"")</f>
        <v/>
      </c>
      <c r="AU990" s="212" t="str">
        <f>IF(Q990&gt;0,Q990,"")</f>
        <v/>
      </c>
      <c r="AV990" s="212" t="str">
        <f>IF(S990&gt;0,S990,"")</f>
        <v/>
      </c>
      <c r="AW990" s="212" t="str">
        <f>IF(U990&gt;0,U990,"")</f>
        <v/>
      </c>
      <c r="AX990" s="212" t="str">
        <f>IF(W990&gt;0,W990,"")</f>
        <v/>
      </c>
      <c r="AY990" s="213" t="str">
        <f>IF(Y990&gt;0,Y990,"")</f>
        <v/>
      </c>
      <c r="AZ990" s="213" t="str">
        <f>IF(AA990&gt;0,AA990,"")</f>
        <v/>
      </c>
      <c r="BA990" s="255" t="str">
        <f>IF(SUM(O990:AB990)&gt;0,(SUM(O990:AB990)*H989),"")</f>
        <v/>
      </c>
      <c r="BB990" s="255" t="str">
        <f>IF(SUM(O990:AB990)&gt;0,K990,"")</f>
        <v/>
      </c>
      <c r="BC990" s="277" t="str">
        <f>IF(SUM(O990:AB990)&gt;0,"ITEM","")</f>
        <v/>
      </c>
      <c r="BD990" s="193" t="str">
        <f>IF(BE990="","",MAX(BD$879:BD989)+1)</f>
        <v/>
      </c>
      <c r="BG990" s="280" t="str">
        <f t="shared" si="19"/>
        <v/>
      </c>
      <c r="BH990" s="279" t="str">
        <f t="shared" si="20"/>
        <v/>
      </c>
      <c r="BI990" s="279" t="str">
        <f t="shared" si="21"/>
        <v/>
      </c>
      <c r="BJ990" s="279" t="str">
        <f t="shared" si="22"/>
        <v/>
      </c>
      <c r="BK990" s="279" t="str">
        <f t="shared" si="23"/>
        <v/>
      </c>
      <c r="BL990" s="279" t="str">
        <f t="shared" si="24"/>
        <v/>
      </c>
      <c r="BM990" s="279" t="str">
        <f t="shared" si="25"/>
        <v/>
      </c>
      <c r="BN990" s="279" t="str">
        <f t="shared" si="26"/>
        <v/>
      </c>
      <c r="BO990" s="279" t="str">
        <f t="shared" si="27"/>
        <v/>
      </c>
      <c r="BP990" s="279" t="str">
        <f t="shared" si="28"/>
        <v/>
      </c>
      <c r="BQ990" s="282" t="str">
        <f t="shared" si="29"/>
        <v/>
      </c>
      <c r="BR990" s="280" t="str">
        <f t="shared" si="30"/>
        <v/>
      </c>
      <c r="BS990" s="282" t="str">
        <f t="shared" si="31"/>
        <v/>
      </c>
    </row>
    <row r="991" spans="1:71" ht="7" customHeight="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R991" s="193" t="str">
        <f>IF(AS991="","",MAX(AR$879:AR990)+1)</f>
        <v/>
      </c>
      <c r="BD991" s="193" t="str">
        <f>IF(BE991="","",MAX(BD$879:BD990)+1)</f>
        <v/>
      </c>
      <c r="BG991" s="280" t="str">
        <f t="shared" si="19"/>
        <v/>
      </c>
      <c r="BH991" s="279" t="str">
        <f t="shared" si="20"/>
        <v/>
      </c>
      <c r="BI991" s="279" t="str">
        <f t="shared" si="21"/>
        <v/>
      </c>
      <c r="BJ991" s="279" t="str">
        <f t="shared" si="22"/>
        <v/>
      </c>
      <c r="BK991" s="279" t="str">
        <f t="shared" si="23"/>
        <v/>
      </c>
      <c r="BL991" s="279" t="str">
        <f t="shared" si="24"/>
        <v/>
      </c>
      <c r="BM991" s="279" t="str">
        <f t="shared" si="25"/>
        <v/>
      </c>
      <c r="BN991" s="279" t="str">
        <f t="shared" si="26"/>
        <v/>
      </c>
      <c r="BO991" s="279" t="str">
        <f t="shared" si="27"/>
        <v/>
      </c>
      <c r="BP991" s="279" t="str">
        <f t="shared" si="28"/>
        <v/>
      </c>
      <c r="BQ991" s="282" t="str">
        <f t="shared" si="29"/>
        <v/>
      </c>
      <c r="BR991" s="280" t="str">
        <f t="shared" si="30"/>
        <v/>
      </c>
      <c r="BS991" s="282" t="str">
        <f t="shared" si="31"/>
        <v/>
      </c>
    </row>
    <row r="992" spans="1:71" ht="25" customHeight="1">
      <c r="A992" s="57"/>
      <c r="B992" s="345" t="s">
        <v>554</v>
      </c>
      <c r="C992" s="345"/>
      <c r="D992" s="345"/>
      <c r="E992" s="345"/>
      <c r="F992" s="345"/>
      <c r="G992" s="345"/>
      <c r="H992" s="340">
        <f>VLOOKUP($AG992,PriceList,3,FALSE)</f>
        <v>13.5</v>
      </c>
      <c r="I992" s="340"/>
      <c r="J992" s="341"/>
      <c r="K992" s="342"/>
      <c r="L992" s="343"/>
      <c r="M992" s="343"/>
      <c r="N992" s="344"/>
      <c r="O992" s="333"/>
      <c r="P992" s="333"/>
      <c r="Q992" s="334"/>
      <c r="R992" s="334"/>
      <c r="S992" s="333"/>
      <c r="T992" s="333"/>
      <c r="U992" s="334"/>
      <c r="V992" s="334"/>
      <c r="W992" s="333"/>
      <c r="X992" s="333"/>
      <c r="Y992" s="334"/>
      <c r="Z992" s="334"/>
      <c r="AA992" s="333"/>
      <c r="AB992" s="333"/>
      <c r="AC992" s="348">
        <f>(SUM(O992:AB993))*H992</f>
        <v>0</v>
      </c>
      <c r="AD992" s="349"/>
      <c r="AE992" s="349"/>
      <c r="AF992" s="21"/>
      <c r="AG992" s="332" t="s">
        <v>555</v>
      </c>
      <c r="AJ992" s="116" t="b">
        <f>OR(ISERROR(AC992),ISERROR(H992))</f>
        <v>0</v>
      </c>
      <c r="AQ992" s="68" t="str">
        <f>IFERROR(LEFT(B992,SEARCH("
",B992)),B992)</f>
        <v xml:space="preserve">Monte Verde Merlot
</v>
      </c>
      <c r="AR992" s="193" t="str">
        <f>IF(AS992="","",MAX(AR$879:AR991)+1)</f>
        <v/>
      </c>
      <c r="AS992" s="252" t="str">
        <f>IF(SUM(O992:AB992)&gt;0,AQ992,"")</f>
        <v/>
      </c>
      <c r="AT992" s="253" t="str">
        <f>IF(O992&gt;0,O992,"")</f>
        <v/>
      </c>
      <c r="AU992" s="254" t="str">
        <f>IF(Q992&gt;0,Q992,"")</f>
        <v/>
      </c>
      <c r="AV992" s="254" t="str">
        <f>IF(S992&gt;0,S992,"")</f>
        <v/>
      </c>
      <c r="AW992" s="254" t="str">
        <f>IF(U992&gt;0,U992,"")</f>
        <v/>
      </c>
      <c r="AX992" s="254" t="str">
        <f>IF(W992&gt;0,W992,"")</f>
        <v/>
      </c>
      <c r="AY992" s="255" t="str">
        <f>IF(Y992&gt;0,Y992,"")</f>
        <v/>
      </c>
      <c r="AZ992" s="255" t="str">
        <f>IF(AA992&gt;0,AA992,"")</f>
        <v/>
      </c>
      <c r="BA992" s="255" t="str">
        <f>IF(SUM(O992:AB992)&gt;0,(SUM(O992:AB992)*H992),"")</f>
        <v/>
      </c>
      <c r="BB992" s="255" t="str">
        <f>IF(SUM(O992:AB992)&gt;0,K992,"")</f>
        <v/>
      </c>
      <c r="BC992" s="276" t="str">
        <f>IF(SUM(O992:AB992)&gt;0,"ITEM","")</f>
        <v/>
      </c>
      <c r="BD992" s="193" t="str">
        <f>IF(BE992="","",MAX(BD$879:BD991)+1)</f>
        <v/>
      </c>
      <c r="BG992" s="280" t="str">
        <f t="shared" si="19"/>
        <v/>
      </c>
      <c r="BH992" s="279" t="str">
        <f t="shared" si="20"/>
        <v/>
      </c>
      <c r="BI992" s="279" t="str">
        <f t="shared" si="21"/>
        <v/>
      </c>
      <c r="BJ992" s="279" t="str">
        <f t="shared" si="22"/>
        <v/>
      </c>
      <c r="BK992" s="279" t="str">
        <f t="shared" si="23"/>
        <v/>
      </c>
      <c r="BL992" s="279" t="str">
        <f t="shared" si="24"/>
        <v/>
      </c>
      <c r="BM992" s="279" t="str">
        <f t="shared" si="25"/>
        <v/>
      </c>
      <c r="BN992" s="279" t="str">
        <f t="shared" si="26"/>
        <v/>
      </c>
      <c r="BO992" s="279" t="str">
        <f t="shared" si="27"/>
        <v/>
      </c>
      <c r="BP992" s="279" t="str">
        <f t="shared" si="28"/>
        <v/>
      </c>
      <c r="BQ992" s="282" t="str">
        <f t="shared" si="29"/>
        <v/>
      </c>
      <c r="BR992" s="280" t="str">
        <f t="shared" si="30"/>
        <v/>
      </c>
      <c r="BS992" s="282" t="str">
        <f t="shared" si="31"/>
        <v/>
      </c>
    </row>
    <row r="993" spans="1:71" ht="25" customHeight="1">
      <c r="A993" s="57"/>
      <c r="B993" s="345"/>
      <c r="C993" s="345"/>
      <c r="D993" s="345"/>
      <c r="E993" s="345"/>
      <c r="F993" s="345"/>
      <c r="G993" s="345"/>
      <c r="H993" s="340"/>
      <c r="I993" s="340"/>
      <c r="J993" s="341"/>
      <c r="K993" s="342"/>
      <c r="L993" s="343"/>
      <c r="M993" s="343"/>
      <c r="N993" s="344"/>
      <c r="O993" s="333"/>
      <c r="P993" s="333"/>
      <c r="Q993" s="334"/>
      <c r="R993" s="334"/>
      <c r="S993" s="333"/>
      <c r="T993" s="333"/>
      <c r="U993" s="334"/>
      <c r="V993" s="334"/>
      <c r="W993" s="333"/>
      <c r="X993" s="333"/>
      <c r="Y993" s="334"/>
      <c r="Z993" s="334"/>
      <c r="AA993" s="333"/>
      <c r="AB993" s="333"/>
      <c r="AC993" s="348"/>
      <c r="AD993" s="349"/>
      <c r="AE993" s="349"/>
      <c r="AF993" s="21"/>
      <c r="AG993" s="332"/>
      <c r="AQ993" s="68" t="str">
        <f>IFERROR(LEFT(B992,SEARCH("
",B992)),B992)</f>
        <v xml:space="preserve">Monte Verde Merlot
</v>
      </c>
      <c r="AR993" s="193" t="str">
        <f>IF(AS993="","",MAX(AR$879:AR992)+1)</f>
        <v/>
      </c>
      <c r="AS993" s="209" t="str">
        <f>IF(SUM(O993:AB993)&gt;0,AQ993,"")</f>
        <v/>
      </c>
      <c r="AT993" s="251" t="str">
        <f>IF(O993&gt;0,O993,"")</f>
        <v/>
      </c>
      <c r="AU993" s="212" t="str">
        <f>IF(Q993&gt;0,Q993,"")</f>
        <v/>
      </c>
      <c r="AV993" s="212" t="str">
        <f>IF(S993&gt;0,S993,"")</f>
        <v/>
      </c>
      <c r="AW993" s="212" t="str">
        <f>IF(U993&gt;0,U993,"")</f>
        <v/>
      </c>
      <c r="AX993" s="212" t="str">
        <f>IF(W993&gt;0,W993,"")</f>
        <v/>
      </c>
      <c r="AY993" s="213" t="str">
        <f>IF(Y993&gt;0,Y993,"")</f>
        <v/>
      </c>
      <c r="AZ993" s="213" t="str">
        <f>IF(AA993&gt;0,AA993,"")</f>
        <v/>
      </c>
      <c r="BA993" s="255" t="str">
        <f>IF(SUM(O993:AB993)&gt;0,(SUM(O993:AB993)*H992),"")</f>
        <v/>
      </c>
      <c r="BB993" s="255" t="str">
        <f>IF(SUM(O993:AB993)&gt;0,K993,"")</f>
        <v/>
      </c>
      <c r="BC993" s="277" t="str">
        <f>IF(SUM(O993:AB993)&gt;0,"ITEM","")</f>
        <v/>
      </c>
      <c r="BD993" s="193" t="str">
        <f>IF(BE993="","",MAX(BD$879:BD992)+1)</f>
        <v/>
      </c>
      <c r="BG993" s="280" t="str">
        <f t="shared" si="19"/>
        <v/>
      </c>
      <c r="BH993" s="279" t="str">
        <f t="shared" si="20"/>
        <v/>
      </c>
      <c r="BI993" s="279" t="str">
        <f t="shared" si="21"/>
        <v/>
      </c>
      <c r="BJ993" s="279" t="str">
        <f t="shared" si="22"/>
        <v/>
      </c>
      <c r="BK993" s="279" t="str">
        <f t="shared" si="23"/>
        <v/>
      </c>
      <c r="BL993" s="279" t="str">
        <f t="shared" si="24"/>
        <v/>
      </c>
      <c r="BM993" s="279" t="str">
        <f t="shared" si="25"/>
        <v/>
      </c>
      <c r="BN993" s="279" t="str">
        <f t="shared" si="26"/>
        <v/>
      </c>
      <c r="BO993" s="279" t="str">
        <f t="shared" si="27"/>
        <v/>
      </c>
      <c r="BP993" s="279" t="str">
        <f t="shared" si="28"/>
        <v/>
      </c>
      <c r="BQ993" s="282" t="str">
        <f t="shared" si="29"/>
        <v/>
      </c>
      <c r="BR993" s="280" t="str">
        <f t="shared" si="30"/>
        <v/>
      </c>
      <c r="BS993" s="282" t="str">
        <f t="shared" si="31"/>
        <v/>
      </c>
    </row>
    <row r="994" spans="1:71" ht="7" customHeight="1">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R994" s="193" t="str">
        <f>IF(AS994="","",MAX(AR$879:AR993)+1)</f>
        <v/>
      </c>
      <c r="BD994" s="193" t="str">
        <f>IF(BE994="","",MAX(BD$879:BD993)+1)</f>
        <v/>
      </c>
      <c r="BF994" s="263" t="b">
        <f>NOT(ISBLANK(E995))</f>
        <v>0</v>
      </c>
      <c r="BG994" s="280" t="str">
        <f t="shared" si="19"/>
        <v/>
      </c>
      <c r="BH994" s="279" t="str">
        <f t="shared" si="20"/>
        <v/>
      </c>
      <c r="BI994" s="279" t="str">
        <f t="shared" si="21"/>
        <v/>
      </c>
      <c r="BJ994" s="279" t="str">
        <f t="shared" si="22"/>
        <v/>
      </c>
      <c r="BK994" s="279" t="str">
        <f t="shared" si="23"/>
        <v/>
      </c>
      <c r="BL994" s="279" t="str">
        <f t="shared" si="24"/>
        <v/>
      </c>
      <c r="BM994" s="279" t="str">
        <f t="shared" si="25"/>
        <v/>
      </c>
      <c r="BN994" s="279" t="str">
        <f t="shared" si="26"/>
        <v/>
      </c>
      <c r="BO994" s="279" t="str">
        <f t="shared" si="27"/>
        <v/>
      </c>
      <c r="BP994" s="279" t="str">
        <f t="shared" si="28"/>
        <v/>
      </c>
      <c r="BQ994" s="282" t="str">
        <f t="shared" si="29"/>
        <v/>
      </c>
      <c r="BR994" s="280" t="str">
        <f t="shared" si="30"/>
        <v/>
      </c>
      <c r="BS994" s="282" t="str">
        <f t="shared" si="31"/>
        <v/>
      </c>
    </row>
    <row r="995" spans="1:71" ht="25" customHeight="1">
      <c r="A995" s="57"/>
      <c r="B995" s="328" t="s">
        <v>53</v>
      </c>
      <c r="C995" s="328"/>
      <c r="D995" s="328"/>
      <c r="E995" s="329"/>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c r="AE995" s="331"/>
      <c r="AF995" s="21"/>
      <c r="AR995" s="193" t="str">
        <f>IF(AS995="","",MAX(AR$879:AR994)+1)</f>
        <v/>
      </c>
      <c r="BD995" s="193" t="str">
        <f>IF(BE995="","",MAX(BD$879:BD994)+1)</f>
        <v/>
      </c>
      <c r="BE995" s="252" t="str">
        <f>IF(BF994=TRUE,E995,"")</f>
        <v/>
      </c>
      <c r="BF995" s="252" t="str">
        <f>IF(BF994=TRUE,"NOTE","")</f>
        <v/>
      </c>
      <c r="BG995" s="280" t="str">
        <f t="shared" ref="BG995:BG1058" si="32">IFERROR(INDEX($AS$882:$AS$1390,MATCH(ROW()-ROW($BG$866),$AR$882:$AR$1390,0)),"")</f>
        <v/>
      </c>
      <c r="BH995" s="279" t="str">
        <f t="shared" ref="BH995:BH1058" si="33">IFERROR(INDEX($AT$882:$AT$1390,MATCH(ROW()-ROW($BH$866),$AR$882:$AR$1390,0)),"")</f>
        <v/>
      </c>
      <c r="BI995" s="279" t="str">
        <f t="shared" ref="BI995:BI1058" si="34">IFERROR(INDEX($AU$882:$AU$1390,MATCH(ROW()-ROW($BI$866),$AR$882:$AR$1390,0)),"")</f>
        <v/>
      </c>
      <c r="BJ995" s="279" t="str">
        <f t="shared" ref="BJ995:BJ1058" si="35">IFERROR(INDEX($AV$882:$AV$1390,MATCH(ROW()-ROW($BJ$866),$AR$882:$AR$1390,0)),"")</f>
        <v/>
      </c>
      <c r="BK995" s="279" t="str">
        <f t="shared" ref="BK995:BK1058" si="36">IFERROR(INDEX($AW$882:$AW$1390,MATCH(ROW()-ROW($BK$866),$AR$882:$AR$1390,0)),"")</f>
        <v/>
      </c>
      <c r="BL995" s="279" t="str">
        <f t="shared" ref="BL995:BL1058" si="37">IFERROR(INDEX($AX$882:$AX$1390,MATCH(ROW()-ROW($BL$866),$AR$882:$AR$1390,0)),"")</f>
        <v/>
      </c>
      <c r="BM995" s="279" t="str">
        <f t="shared" ref="BM995:BM1058" si="38">IFERROR(INDEX($AY$882:$AY$1390,MATCH(ROW()-ROW($BM$866),$AR$882:$AR$1390,0)),"")</f>
        <v/>
      </c>
      <c r="BN995" s="279" t="str">
        <f t="shared" ref="BN995:BN1058" si="39">IFERROR(INDEX($AZ$882:$AZ$1390,MATCH(ROW()-ROW($BN$866),$AR$882:$AR$1390,0)),"")</f>
        <v/>
      </c>
      <c r="BO995" s="279" t="str">
        <f t="shared" ref="BO995:BO1058" si="40">IFERROR(INDEX($BA$882:$BA$1390,MATCH(ROW()-ROW($BO$866),$AR$882:$AR$1390,0)),"")</f>
        <v/>
      </c>
      <c r="BP995" s="279" t="str">
        <f t="shared" ref="BP995:BP1058" si="41">IFERROR(INDEX($BB$882:$BB$1390,MATCH(ROW()-ROW($BP$866),$AR$882:$AR$1390,0)),"")</f>
        <v/>
      </c>
      <c r="BQ995" s="282" t="str">
        <f t="shared" ref="BQ995:BQ1058" si="42">IFERROR(INDEX($BC$882:$BC$1390,MATCH(ROW()-ROW($BQ$866),$AR$882:$AR$1390,0)),"")</f>
        <v/>
      </c>
      <c r="BR995" s="280" t="str">
        <f t="shared" ref="BR995:BR1058" si="43">IFERROR(INDEX($BE$882:$BE$1390,MATCH(ROW()-ROW($BR$866),$BD$882:$BD$1390,0)),"")</f>
        <v/>
      </c>
      <c r="BS995" s="282" t="str">
        <f t="shared" ref="BS995:BS1058" si="44">IFERROR(INDEX($BF$882:$BF$1390,MATCH(ROW()-ROW($BS$866),$BD$882:$BD$1390,0)),"")</f>
        <v/>
      </c>
    </row>
    <row r="996" spans="1:71" ht="10" customHeight="1">
      <c r="A996" s="57"/>
      <c r="B996" s="9"/>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c r="AA996" s="52"/>
      <c r="AB996" s="52"/>
      <c r="AC996" s="52"/>
      <c r="AD996" s="52"/>
      <c r="AE996" s="52"/>
      <c r="AF996" s="21"/>
      <c r="AR996" s="193" t="str">
        <f>IF(AS996="","",MAX(AR$879:AR995)+1)</f>
        <v/>
      </c>
      <c r="BD996" s="193" t="str">
        <f>IF(BE996="","",MAX(BD$879:BD995)+1)</f>
        <v/>
      </c>
      <c r="BG996" s="280" t="str">
        <f t="shared" si="32"/>
        <v/>
      </c>
      <c r="BH996" s="279" t="str">
        <f t="shared" si="33"/>
        <v/>
      </c>
      <c r="BI996" s="279" t="str">
        <f t="shared" si="34"/>
        <v/>
      </c>
      <c r="BJ996" s="279" t="str">
        <f t="shared" si="35"/>
        <v/>
      </c>
      <c r="BK996" s="279" t="str">
        <f t="shared" si="36"/>
        <v/>
      </c>
      <c r="BL996" s="279" t="str">
        <f t="shared" si="37"/>
        <v/>
      </c>
      <c r="BM996" s="279" t="str">
        <f t="shared" si="38"/>
        <v/>
      </c>
      <c r="BN996" s="279" t="str">
        <f t="shared" si="39"/>
        <v/>
      </c>
      <c r="BO996" s="279" t="str">
        <f t="shared" si="40"/>
        <v/>
      </c>
      <c r="BP996" s="279" t="str">
        <f t="shared" si="41"/>
        <v/>
      </c>
      <c r="BQ996" s="282" t="str">
        <f t="shared" si="42"/>
        <v/>
      </c>
      <c r="BR996" s="280" t="str">
        <f t="shared" si="43"/>
        <v/>
      </c>
      <c r="BS996" s="282" t="str">
        <f t="shared" si="44"/>
        <v/>
      </c>
    </row>
    <row r="997" spans="1:71" ht="20.149999999999999" customHeight="1">
      <c r="A997" s="350">
        <f>A958+1</f>
        <v>18</v>
      </c>
      <c r="B997" s="350"/>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c r="AB997" s="71"/>
      <c r="AC997" s="71"/>
      <c r="AD997" s="71"/>
      <c r="AE997" s="7"/>
      <c r="AF997" s="7"/>
      <c r="AR997" s="193" t="str">
        <f>IF(AS997="","",MAX(AR$879:AR996)+1)</f>
        <v/>
      </c>
      <c r="BD997" s="193" t="str">
        <f>IF(BE997="","",MAX(BD$879:BD996)+1)</f>
        <v/>
      </c>
      <c r="BG997" s="280" t="str">
        <f t="shared" si="32"/>
        <v/>
      </c>
      <c r="BH997" s="279" t="str">
        <f t="shared" si="33"/>
        <v/>
      </c>
      <c r="BI997" s="279" t="str">
        <f t="shared" si="34"/>
        <v/>
      </c>
      <c r="BJ997" s="279" t="str">
        <f t="shared" si="35"/>
        <v/>
      </c>
      <c r="BK997" s="279" t="str">
        <f t="shared" si="36"/>
        <v/>
      </c>
      <c r="BL997" s="279" t="str">
        <f t="shared" si="37"/>
        <v/>
      </c>
      <c r="BM997" s="279" t="str">
        <f t="shared" si="38"/>
        <v/>
      </c>
      <c r="BN997" s="279" t="str">
        <f t="shared" si="39"/>
        <v/>
      </c>
      <c r="BO997" s="279" t="str">
        <f t="shared" si="40"/>
        <v/>
      </c>
      <c r="BP997" s="279" t="str">
        <f t="shared" si="41"/>
        <v/>
      </c>
      <c r="BQ997" s="282" t="str">
        <f t="shared" si="42"/>
        <v/>
      </c>
      <c r="BR997" s="280" t="str">
        <f t="shared" si="43"/>
        <v/>
      </c>
      <c r="BS997" s="282" t="str">
        <f t="shared" si="44"/>
        <v/>
      </c>
    </row>
    <row r="998" spans="1:71" ht="10" customHeight="1" thickBot="1">
      <c r="A998" s="57"/>
      <c r="B998" s="9"/>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c r="AA998" s="52"/>
      <c r="AB998" s="52"/>
      <c r="AC998" s="52"/>
      <c r="AD998" s="52"/>
      <c r="AE998" s="52"/>
      <c r="AF998" s="21"/>
      <c r="AR998" s="193" t="str">
        <f>IF(AS998="","",MAX(AR$879:AR997)+1)</f>
        <v/>
      </c>
      <c r="BD998" s="193" t="str">
        <f>IF(BE998="","",MAX(BD$879:BD997)+1)</f>
        <v/>
      </c>
      <c r="BF998" s="263" t="b">
        <f>NOT(ISBLANK(E1061))</f>
        <v>0</v>
      </c>
      <c r="BG998" s="280" t="str">
        <f t="shared" si="32"/>
        <v/>
      </c>
      <c r="BH998" s="279" t="str">
        <f t="shared" si="33"/>
        <v/>
      </c>
      <c r="BI998" s="279" t="str">
        <f t="shared" si="34"/>
        <v/>
      </c>
      <c r="BJ998" s="279" t="str">
        <f t="shared" si="35"/>
        <v/>
      </c>
      <c r="BK998" s="279" t="str">
        <f t="shared" si="36"/>
        <v/>
      </c>
      <c r="BL998" s="279" t="str">
        <f t="shared" si="37"/>
        <v/>
      </c>
      <c r="BM998" s="279" t="str">
        <f t="shared" si="38"/>
        <v/>
      </c>
      <c r="BN998" s="279" t="str">
        <f t="shared" si="39"/>
        <v/>
      </c>
      <c r="BO998" s="279" t="str">
        <f t="shared" si="40"/>
        <v/>
      </c>
      <c r="BP998" s="279" t="str">
        <f t="shared" si="41"/>
        <v/>
      </c>
      <c r="BQ998" s="282" t="str">
        <f t="shared" si="42"/>
        <v/>
      </c>
      <c r="BR998" s="280" t="str">
        <f t="shared" si="43"/>
        <v/>
      </c>
      <c r="BS998" s="282" t="str">
        <f t="shared" si="44"/>
        <v/>
      </c>
    </row>
    <row r="999" spans="1:71" ht="25" customHeight="1" thickBot="1">
      <c r="A999" s="21"/>
      <c r="B999" s="369" t="s">
        <v>131</v>
      </c>
      <c r="C999" s="370"/>
      <c r="D999" s="370"/>
      <c r="E999" s="370"/>
      <c r="F999" s="370"/>
      <c r="G999" s="370"/>
      <c r="H999" s="370"/>
      <c r="I999" s="370"/>
      <c r="J999" s="370"/>
      <c r="K999" s="370"/>
      <c r="L999" s="370"/>
      <c r="M999" s="370"/>
      <c r="N999" s="370"/>
      <c r="O999" s="370"/>
      <c r="P999" s="370"/>
      <c r="Q999" s="370"/>
      <c r="R999" s="370"/>
      <c r="S999" s="370"/>
      <c r="T999" s="370"/>
      <c r="U999" s="370"/>
      <c r="V999" s="370"/>
      <c r="W999" s="370"/>
      <c r="X999" s="370"/>
      <c r="Y999" s="370"/>
      <c r="Z999" s="370"/>
      <c r="AA999" s="370"/>
      <c r="AB999" s="370"/>
      <c r="AC999" s="370"/>
      <c r="AD999" s="370"/>
      <c r="AE999" s="371"/>
      <c r="AF999" s="21"/>
      <c r="AQ999" s="260" t="str">
        <f>B999</f>
        <v>Soft Drinks</v>
      </c>
      <c r="AR999" s="193" t="str">
        <f>IF(AS999="","",MAX(AR$879:AR998)+1)</f>
        <v/>
      </c>
      <c r="AS999" s="256" t="str">
        <f>IF(AQ1003&gt;0,AQ999,"")</f>
        <v/>
      </c>
      <c r="AT999" s="257" t="str">
        <f>IF(AQ1003&gt;0,IF(ISBLANK(O1003),"",O1003),"")</f>
        <v/>
      </c>
      <c r="AU999" s="258" t="str">
        <f>IF(AQ1003&gt;0,IF(ISBLANK(Q1003),"",Q1003),"")</f>
        <v/>
      </c>
      <c r="AV999" s="258" t="str">
        <f>IF(AQ1003&gt;0,IF(ISBLANK(S1003),"",S1003),"")</f>
        <v/>
      </c>
      <c r="AW999" s="258" t="str">
        <f>IF(AQ1003&gt;0,IF(ISBLANK(U1003),"",U1003),"")</f>
        <v/>
      </c>
      <c r="AX999" s="258" t="str">
        <f>IF(AQ1003&gt;0,IF(ISBLANK(W1003),"",W1003),"")</f>
        <v/>
      </c>
      <c r="AY999" s="259" t="str">
        <f>IF(AQ1003&gt;0,IF(ISBLANK(Y1003),"",Y1003),"")</f>
        <v/>
      </c>
      <c r="AZ999" s="259" t="str">
        <f>IF(AQ1003&gt;0,IF(ISBLANK(AA1003),"",AA1003),"")</f>
        <v/>
      </c>
      <c r="BC999" s="272" t="str">
        <f>IF(AQ1003&gt;0,"HEADING","")</f>
        <v/>
      </c>
      <c r="BD999" s="193" t="str">
        <f>IF(BE999="","",MAX(BD$879:BD998)+1)</f>
        <v/>
      </c>
      <c r="BE999" s="256" t="str">
        <f>IF(BF998=TRUE,AQ999,"")</f>
        <v/>
      </c>
      <c r="BF999" s="275" t="str">
        <f>IF(BF998=TRUE,"HEADING","")</f>
        <v/>
      </c>
      <c r="BG999" s="280" t="str">
        <f t="shared" si="32"/>
        <v/>
      </c>
      <c r="BH999" s="279" t="str">
        <f t="shared" si="33"/>
        <v/>
      </c>
      <c r="BI999" s="279" t="str">
        <f t="shared" si="34"/>
        <v/>
      </c>
      <c r="BJ999" s="279" t="str">
        <f t="shared" si="35"/>
        <v/>
      </c>
      <c r="BK999" s="279" t="str">
        <f t="shared" si="36"/>
        <v/>
      </c>
      <c r="BL999" s="279" t="str">
        <f t="shared" si="37"/>
        <v/>
      </c>
      <c r="BM999" s="279" t="str">
        <f t="shared" si="38"/>
        <v/>
      </c>
      <c r="BN999" s="279" t="str">
        <f t="shared" si="39"/>
        <v/>
      </c>
      <c r="BO999" s="279" t="str">
        <f t="shared" si="40"/>
        <v/>
      </c>
      <c r="BP999" s="279" t="str">
        <f t="shared" si="41"/>
        <v/>
      </c>
      <c r="BQ999" s="282" t="str">
        <f t="shared" si="42"/>
        <v/>
      </c>
      <c r="BR999" s="280" t="str">
        <f t="shared" si="43"/>
        <v/>
      </c>
      <c r="BS999" s="282" t="str">
        <f t="shared" si="44"/>
        <v/>
      </c>
    </row>
    <row r="1000" spans="1:71" ht="7" customHeight="1">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R1000" s="193" t="str">
        <f>IF(AS1000="","",MAX(AR$879:AR999)+1)</f>
        <v/>
      </c>
      <c r="BD1000" s="193" t="str">
        <f>IF(BE1000="","",MAX(BD$879:BD999)+1)</f>
        <v/>
      </c>
      <c r="BG1000" s="280" t="str">
        <f t="shared" si="32"/>
        <v/>
      </c>
      <c r="BH1000" s="279" t="str">
        <f t="shared" si="33"/>
        <v/>
      </c>
      <c r="BI1000" s="279" t="str">
        <f t="shared" si="34"/>
        <v/>
      </c>
      <c r="BJ1000" s="279" t="str">
        <f t="shared" si="35"/>
        <v/>
      </c>
      <c r="BK1000" s="279" t="str">
        <f t="shared" si="36"/>
        <v/>
      </c>
      <c r="BL1000" s="279" t="str">
        <f t="shared" si="37"/>
        <v/>
      </c>
      <c r="BM1000" s="279" t="str">
        <f t="shared" si="38"/>
        <v/>
      </c>
      <c r="BN1000" s="279" t="str">
        <f t="shared" si="39"/>
        <v/>
      </c>
      <c r="BO1000" s="279" t="str">
        <f t="shared" si="40"/>
        <v/>
      </c>
      <c r="BP1000" s="279" t="str">
        <f t="shared" si="41"/>
        <v/>
      </c>
      <c r="BQ1000" s="282" t="str">
        <f t="shared" si="42"/>
        <v/>
      </c>
      <c r="BR1000" s="280" t="str">
        <f t="shared" si="43"/>
        <v/>
      </c>
      <c r="BS1000" s="282" t="str">
        <f t="shared" si="44"/>
        <v/>
      </c>
    </row>
    <row r="1001" spans="1:71" ht="20.149999999999999" customHeight="1">
      <c r="A1001" s="21"/>
      <c r="B1001" s="21"/>
      <c r="C1001" s="31"/>
      <c r="D1001" s="31"/>
      <c r="E1001" s="31"/>
      <c r="F1001" s="31"/>
      <c r="G1001" s="31"/>
      <c r="H1001" s="31"/>
      <c r="I1001" s="31"/>
      <c r="J1001" s="31"/>
      <c r="K1001" s="31"/>
      <c r="L1001" s="31"/>
      <c r="M1001" s="31"/>
      <c r="N1001" s="31"/>
      <c r="O1001" s="324" t="s">
        <v>491</v>
      </c>
      <c r="P1001" s="324"/>
      <c r="Q1001" s="324"/>
      <c r="R1001" s="324"/>
      <c r="S1001" s="324"/>
      <c r="T1001" s="324"/>
      <c r="U1001" s="324"/>
      <c r="V1001" s="324"/>
      <c r="W1001" s="324"/>
      <c r="X1001" s="324"/>
      <c r="Y1001" s="324"/>
      <c r="Z1001" s="324"/>
      <c r="AA1001" s="324"/>
      <c r="AB1001" s="324"/>
      <c r="AC1001" s="35"/>
      <c r="AD1001" s="35"/>
      <c r="AE1001" s="35"/>
      <c r="AF1001" s="21"/>
      <c r="AR1001" s="193" t="str">
        <f>IF(AS1001="","",MAX(AR$879:AR1000)+1)</f>
        <v/>
      </c>
      <c r="BD1001" s="193" t="str">
        <f>IF(BE1001="","",MAX(BD$879:BD1000)+1)</f>
        <v/>
      </c>
      <c r="BG1001" s="280" t="str">
        <f t="shared" si="32"/>
        <v/>
      </c>
      <c r="BH1001" s="279" t="str">
        <f t="shared" si="33"/>
        <v/>
      </c>
      <c r="BI1001" s="279" t="str">
        <f t="shared" si="34"/>
        <v/>
      </c>
      <c r="BJ1001" s="279" t="str">
        <f t="shared" si="35"/>
        <v/>
      </c>
      <c r="BK1001" s="279" t="str">
        <f t="shared" si="36"/>
        <v/>
      </c>
      <c r="BL1001" s="279" t="str">
        <f t="shared" si="37"/>
        <v/>
      </c>
      <c r="BM1001" s="279" t="str">
        <f t="shared" si="38"/>
        <v/>
      </c>
      <c r="BN1001" s="279" t="str">
        <f t="shared" si="39"/>
        <v/>
      </c>
      <c r="BO1001" s="279" t="str">
        <f t="shared" si="40"/>
        <v/>
      </c>
      <c r="BP1001" s="279" t="str">
        <f t="shared" si="41"/>
        <v/>
      </c>
      <c r="BQ1001" s="282" t="str">
        <f t="shared" si="42"/>
        <v/>
      </c>
      <c r="BR1001" s="280" t="str">
        <f t="shared" si="43"/>
        <v/>
      </c>
      <c r="BS1001" s="282" t="str">
        <f t="shared" si="44"/>
        <v/>
      </c>
    </row>
    <row r="1002" spans="1:71" ht="20.149999999999999" customHeight="1">
      <c r="A1002" s="21"/>
      <c r="B1002" s="335"/>
      <c r="C1002" s="335"/>
      <c r="D1002" s="335"/>
      <c r="E1002" s="335"/>
      <c r="F1002" s="335"/>
      <c r="G1002" s="335"/>
      <c r="H1002" s="21"/>
      <c r="I1002" s="26"/>
      <c r="J1002" s="26"/>
      <c r="K1002" s="21"/>
      <c r="L1002" s="26"/>
      <c r="M1002" s="26"/>
      <c r="N1002" s="26"/>
      <c r="O1002" s="336" t="s">
        <v>493</v>
      </c>
      <c r="P1002" s="336"/>
      <c r="Q1002" s="337" t="s">
        <v>494</v>
      </c>
      <c r="R1002" s="337"/>
      <c r="S1002" s="338" t="s">
        <v>495</v>
      </c>
      <c r="T1002" s="338"/>
      <c r="U1002" s="337" t="s">
        <v>496</v>
      </c>
      <c r="V1002" s="337"/>
      <c r="W1002" s="338" t="s">
        <v>497</v>
      </c>
      <c r="X1002" s="338"/>
      <c r="Y1002" s="337" t="s">
        <v>498</v>
      </c>
      <c r="Z1002" s="337"/>
      <c r="AA1002" s="338" t="s">
        <v>499</v>
      </c>
      <c r="AB1002" s="338"/>
      <c r="AC1002" s="21"/>
      <c r="AD1002" s="36"/>
      <c r="AE1002" s="36"/>
      <c r="AF1002" s="21"/>
      <c r="AQ1002" s="203" t="s">
        <v>503</v>
      </c>
      <c r="AR1002" s="193" t="str">
        <f>IF(AS1002="","",MAX(AR$879:AR1001)+1)</f>
        <v/>
      </c>
      <c r="BD1002" s="193" t="str">
        <f>IF(BE1002="","",MAX(BD$879:BD1001)+1)</f>
        <v/>
      </c>
      <c r="BG1002" s="280" t="str">
        <f t="shared" si="32"/>
        <v/>
      </c>
      <c r="BH1002" s="279" t="str">
        <f t="shared" si="33"/>
        <v/>
      </c>
      <c r="BI1002" s="279" t="str">
        <f t="shared" si="34"/>
        <v/>
      </c>
      <c r="BJ1002" s="279" t="str">
        <f t="shared" si="35"/>
        <v/>
      </c>
      <c r="BK1002" s="279" t="str">
        <f t="shared" si="36"/>
        <v/>
      </c>
      <c r="BL1002" s="279" t="str">
        <f t="shared" si="37"/>
        <v/>
      </c>
      <c r="BM1002" s="279" t="str">
        <f t="shared" si="38"/>
        <v/>
      </c>
      <c r="BN1002" s="279" t="str">
        <f t="shared" si="39"/>
        <v/>
      </c>
      <c r="BO1002" s="279" t="str">
        <f t="shared" si="40"/>
        <v/>
      </c>
      <c r="BP1002" s="279" t="str">
        <f t="shared" si="41"/>
        <v/>
      </c>
      <c r="BQ1002" s="282" t="str">
        <f t="shared" si="42"/>
        <v/>
      </c>
      <c r="BR1002" s="280" t="str">
        <f t="shared" si="43"/>
        <v/>
      </c>
      <c r="BS1002" s="282" t="str">
        <f t="shared" si="44"/>
        <v/>
      </c>
    </row>
    <row r="1003" spans="1:71" ht="20.149999999999999" customHeight="1">
      <c r="A1003" s="57"/>
      <c r="B1003" s="335"/>
      <c r="C1003" s="335"/>
      <c r="D1003" s="335"/>
      <c r="E1003" s="335"/>
      <c r="F1003" s="335"/>
      <c r="G1003" s="335"/>
      <c r="H1003" s="26"/>
      <c r="I1003" s="26"/>
      <c r="J1003" s="26"/>
      <c r="K1003" s="26"/>
      <c r="L1003" s="26"/>
      <c r="M1003" s="26"/>
      <c r="N1003" s="26"/>
      <c r="O1003" s="339"/>
      <c r="P1003" s="339"/>
      <c r="Q1003" s="321"/>
      <c r="R1003" s="321"/>
      <c r="S1003" s="322"/>
      <c r="T1003" s="323"/>
      <c r="U1003" s="321"/>
      <c r="V1003" s="321"/>
      <c r="W1003" s="322"/>
      <c r="X1003" s="323"/>
      <c r="Y1003" s="321"/>
      <c r="Z1003" s="321"/>
      <c r="AA1003" s="322"/>
      <c r="AB1003" s="323"/>
      <c r="AC1003" s="36"/>
      <c r="AD1003" s="36"/>
      <c r="AE1003" s="36"/>
      <c r="AF1003" s="21"/>
      <c r="AQ1003" s="203">
        <f>SUM($O1007:$AB1059)</f>
        <v>0</v>
      </c>
      <c r="AR1003" s="193" t="str">
        <f>IF(AS1003="","",MAX(AR$879:AR1002)+1)</f>
        <v/>
      </c>
      <c r="BC1003" s="271" t="str">
        <f>IF(AQ1003&gt;0,"DATE","")</f>
        <v/>
      </c>
      <c r="BD1003" s="193" t="str">
        <f>IF(BE1003="","",MAX(BD$879:BD1002)+1)</f>
        <v/>
      </c>
      <c r="BG1003" s="280" t="str">
        <f t="shared" si="32"/>
        <v/>
      </c>
      <c r="BH1003" s="279" t="str">
        <f t="shared" si="33"/>
        <v/>
      </c>
      <c r="BI1003" s="279" t="str">
        <f t="shared" si="34"/>
        <v/>
      </c>
      <c r="BJ1003" s="279" t="str">
        <f t="shared" si="35"/>
        <v/>
      </c>
      <c r="BK1003" s="279" t="str">
        <f t="shared" si="36"/>
        <v/>
      </c>
      <c r="BL1003" s="279" t="str">
        <f t="shared" si="37"/>
        <v/>
      </c>
      <c r="BM1003" s="279" t="str">
        <f t="shared" si="38"/>
        <v/>
      </c>
      <c r="BN1003" s="279" t="str">
        <f t="shared" si="39"/>
        <v/>
      </c>
      <c r="BO1003" s="279" t="str">
        <f t="shared" si="40"/>
        <v/>
      </c>
      <c r="BP1003" s="279" t="str">
        <f t="shared" si="41"/>
        <v/>
      </c>
      <c r="BQ1003" s="282" t="str">
        <f t="shared" si="42"/>
        <v/>
      </c>
      <c r="BR1003" s="280" t="str">
        <f t="shared" si="43"/>
        <v/>
      </c>
      <c r="BS1003" s="282" t="str">
        <f t="shared" si="44"/>
        <v/>
      </c>
    </row>
    <row r="1004" spans="1:71" ht="7" customHeight="1">
      <c r="A1004" s="21"/>
      <c r="B1004" s="21"/>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R1004" s="193" t="str">
        <f>IF(AS1004="","",MAX(AR$879:AR1003)+1)</f>
        <v/>
      </c>
      <c r="BD1004" s="193" t="str">
        <f>IF(BE1004="","",MAX(BD$879:BD1003)+1)</f>
        <v/>
      </c>
      <c r="BG1004" s="280" t="str">
        <f t="shared" si="32"/>
        <v/>
      </c>
      <c r="BH1004" s="279" t="str">
        <f t="shared" si="33"/>
        <v/>
      </c>
      <c r="BI1004" s="279" t="str">
        <f t="shared" si="34"/>
        <v/>
      </c>
      <c r="BJ1004" s="279" t="str">
        <f t="shared" si="35"/>
        <v/>
      </c>
      <c r="BK1004" s="279" t="str">
        <f t="shared" si="36"/>
        <v/>
      </c>
      <c r="BL1004" s="279" t="str">
        <f t="shared" si="37"/>
        <v/>
      </c>
      <c r="BM1004" s="279" t="str">
        <f t="shared" si="38"/>
        <v/>
      </c>
      <c r="BN1004" s="279" t="str">
        <f t="shared" si="39"/>
        <v/>
      </c>
      <c r="BO1004" s="279" t="str">
        <f t="shared" si="40"/>
        <v/>
      </c>
      <c r="BP1004" s="279" t="str">
        <f t="shared" si="41"/>
        <v/>
      </c>
      <c r="BQ1004" s="282" t="str">
        <f t="shared" si="42"/>
        <v/>
      </c>
      <c r="BR1004" s="280" t="str">
        <f t="shared" si="43"/>
        <v/>
      </c>
      <c r="BS1004" s="282" t="str">
        <f t="shared" si="44"/>
        <v/>
      </c>
    </row>
    <row r="1005" spans="1:71" ht="20.149999999999999" customHeight="1">
      <c r="A1005" s="57"/>
      <c r="B1005" s="324" t="s">
        <v>149</v>
      </c>
      <c r="C1005" s="324"/>
      <c r="D1005" s="324"/>
      <c r="E1005" s="324"/>
      <c r="F1005" s="324"/>
      <c r="G1005" s="324"/>
      <c r="H1005" s="325" t="s">
        <v>150</v>
      </c>
      <c r="I1005" s="325"/>
      <c r="J1005" s="325"/>
      <c r="K1005" s="325" t="s">
        <v>382</v>
      </c>
      <c r="L1005" s="325"/>
      <c r="M1005" s="325"/>
      <c r="N1005" s="325"/>
      <c r="O1005" s="325" t="s">
        <v>500</v>
      </c>
      <c r="P1005" s="325"/>
      <c r="Q1005" s="325"/>
      <c r="R1005" s="325"/>
      <c r="S1005" s="325"/>
      <c r="T1005" s="325"/>
      <c r="U1005" s="325"/>
      <c r="V1005" s="325"/>
      <c r="W1005" s="325"/>
      <c r="X1005" s="325"/>
      <c r="Y1005" s="325"/>
      <c r="Z1005" s="325"/>
      <c r="AA1005" s="325"/>
      <c r="AB1005" s="325"/>
      <c r="AC1005" s="326" t="s">
        <v>380</v>
      </c>
      <c r="AD1005" s="326"/>
      <c r="AE1005" s="326"/>
      <c r="AF1005" s="21"/>
      <c r="AR1005" s="193" t="str">
        <f>IF(AS1005="","",MAX(AR$879:AR1004)+1)</f>
        <v/>
      </c>
      <c r="BD1005" s="193" t="str">
        <f>IF(BE1005="","",MAX(BD$879:BD1004)+1)</f>
        <v/>
      </c>
      <c r="BG1005" s="280" t="str">
        <f t="shared" si="32"/>
        <v/>
      </c>
      <c r="BH1005" s="279" t="str">
        <f t="shared" si="33"/>
        <v/>
      </c>
      <c r="BI1005" s="279" t="str">
        <f t="shared" si="34"/>
        <v/>
      </c>
      <c r="BJ1005" s="279" t="str">
        <f t="shared" si="35"/>
        <v/>
      </c>
      <c r="BK1005" s="279" t="str">
        <f t="shared" si="36"/>
        <v/>
      </c>
      <c r="BL1005" s="279" t="str">
        <f t="shared" si="37"/>
        <v/>
      </c>
      <c r="BM1005" s="279" t="str">
        <f t="shared" si="38"/>
        <v/>
      </c>
      <c r="BN1005" s="279" t="str">
        <f t="shared" si="39"/>
        <v/>
      </c>
      <c r="BO1005" s="279" t="str">
        <f t="shared" si="40"/>
        <v/>
      </c>
      <c r="BP1005" s="279" t="str">
        <f t="shared" si="41"/>
        <v/>
      </c>
      <c r="BQ1005" s="282" t="str">
        <f t="shared" si="42"/>
        <v/>
      </c>
      <c r="BR1005" s="280" t="str">
        <f t="shared" si="43"/>
        <v/>
      </c>
      <c r="BS1005" s="282" t="str">
        <f t="shared" si="44"/>
        <v/>
      </c>
    </row>
    <row r="1006" spans="1:71" ht="7" customHeight="1">
      <c r="A1006" s="21"/>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R1006" s="193" t="str">
        <f>IF(AS1006="","",MAX(AR$879:AR1005)+1)</f>
        <v/>
      </c>
      <c r="BD1006" s="193" t="str">
        <f>IF(BE1006="","",MAX(BD$879:BD1005)+1)</f>
        <v/>
      </c>
      <c r="BG1006" s="280" t="str">
        <f t="shared" si="32"/>
        <v/>
      </c>
      <c r="BH1006" s="279" t="str">
        <f t="shared" si="33"/>
        <v/>
      </c>
      <c r="BI1006" s="279" t="str">
        <f t="shared" si="34"/>
        <v/>
      </c>
      <c r="BJ1006" s="279" t="str">
        <f t="shared" si="35"/>
        <v/>
      </c>
      <c r="BK1006" s="279" t="str">
        <f t="shared" si="36"/>
        <v/>
      </c>
      <c r="BL1006" s="279" t="str">
        <f t="shared" si="37"/>
        <v/>
      </c>
      <c r="BM1006" s="279" t="str">
        <f t="shared" si="38"/>
        <v/>
      </c>
      <c r="BN1006" s="279" t="str">
        <f t="shared" si="39"/>
        <v/>
      </c>
      <c r="BO1006" s="279" t="str">
        <f t="shared" si="40"/>
        <v/>
      </c>
      <c r="BP1006" s="279" t="str">
        <f t="shared" si="41"/>
        <v/>
      </c>
      <c r="BQ1006" s="282" t="str">
        <f t="shared" si="42"/>
        <v/>
      </c>
      <c r="BR1006" s="280" t="str">
        <f t="shared" si="43"/>
        <v/>
      </c>
      <c r="BS1006" s="282" t="str">
        <f t="shared" si="44"/>
        <v/>
      </c>
    </row>
    <row r="1007" spans="1:71" ht="20.149999999999999" customHeight="1">
      <c r="A1007" s="57"/>
      <c r="B1007" s="345" t="s">
        <v>556</v>
      </c>
      <c r="C1007" s="345"/>
      <c r="D1007" s="345"/>
      <c r="E1007" s="345"/>
      <c r="F1007" s="345"/>
      <c r="G1007" s="345"/>
      <c r="H1007" s="340">
        <f>VLOOKUP($AG1007,PriceList,3,FALSE)</f>
        <v>14.1</v>
      </c>
      <c r="I1007" s="340"/>
      <c r="J1007" s="341"/>
      <c r="K1007" s="342"/>
      <c r="L1007" s="343"/>
      <c r="M1007" s="343"/>
      <c r="N1007" s="344"/>
      <c r="O1007" s="333"/>
      <c r="P1007" s="333"/>
      <c r="Q1007" s="334"/>
      <c r="R1007" s="334"/>
      <c r="S1007" s="333"/>
      <c r="T1007" s="333"/>
      <c r="U1007" s="334"/>
      <c r="V1007" s="334"/>
      <c r="W1007" s="333"/>
      <c r="X1007" s="333"/>
      <c r="Y1007" s="334"/>
      <c r="Z1007" s="334"/>
      <c r="AA1007" s="333"/>
      <c r="AB1007" s="333"/>
      <c r="AC1007" s="348">
        <f>(SUM(O1007:AB1008))*H1007</f>
        <v>0</v>
      </c>
      <c r="AD1007" s="349"/>
      <c r="AE1007" s="349"/>
      <c r="AF1007" s="21"/>
      <c r="AG1007" s="332" t="s">
        <v>557</v>
      </c>
      <c r="AJ1007" s="116" t="b">
        <f>OR(ISERROR(AC1007),ISERROR(H1007))</f>
        <v>0</v>
      </c>
      <c r="AQ1007" s="68" t="str">
        <f>IFERROR(LEFT(B1007,SEARCH("
",B1007)),B1007)</f>
        <v xml:space="preserve">Still Mineral Water x 12
</v>
      </c>
      <c r="AR1007" s="193" t="str">
        <f>IF(AS1007="","",MAX(AR$879:AR1006)+1)</f>
        <v/>
      </c>
      <c r="AS1007" s="252" t="str">
        <f>IF(SUM(O1007:AB1007)&gt;0,AQ1007,"")</f>
        <v/>
      </c>
      <c r="AT1007" s="253" t="str">
        <f>IF(O1007&gt;0,O1007,"")</f>
        <v/>
      </c>
      <c r="AU1007" s="254" t="str">
        <f>IF(Q1007&gt;0,Q1007,"")</f>
        <v/>
      </c>
      <c r="AV1007" s="254" t="str">
        <f>IF(S1007&gt;0,S1007,"")</f>
        <v/>
      </c>
      <c r="AW1007" s="254" t="str">
        <f>IF(U1007&gt;0,U1007,"")</f>
        <v/>
      </c>
      <c r="AX1007" s="254" t="str">
        <f>IF(W1007&gt;0,W1007,"")</f>
        <v/>
      </c>
      <c r="AY1007" s="255" t="str">
        <f>IF(Y1007&gt;0,Y1007,"")</f>
        <v/>
      </c>
      <c r="AZ1007" s="255" t="str">
        <f>IF(AA1007&gt;0,AA1007,"")</f>
        <v/>
      </c>
      <c r="BA1007" s="255" t="str">
        <f>IF(SUM(O1007:AB1007)&gt;0,(SUM(O1007:AB1007)*H1007),"")</f>
        <v/>
      </c>
      <c r="BB1007" s="255" t="str">
        <f>IF(SUM(O1007:AB1007)&gt;0,K1007,"")</f>
        <v/>
      </c>
      <c r="BC1007" s="276" t="str">
        <f>IF(SUM(O1007:AB1007)&gt;0,"ITEM","")</f>
        <v/>
      </c>
      <c r="BD1007" s="193" t="str">
        <f>IF(BE1007="","",MAX(BD$879:BD1006)+1)</f>
        <v/>
      </c>
      <c r="BG1007" s="280" t="str">
        <f t="shared" si="32"/>
        <v/>
      </c>
      <c r="BH1007" s="279" t="str">
        <f t="shared" si="33"/>
        <v/>
      </c>
      <c r="BI1007" s="279" t="str">
        <f t="shared" si="34"/>
        <v/>
      </c>
      <c r="BJ1007" s="279" t="str">
        <f t="shared" si="35"/>
        <v/>
      </c>
      <c r="BK1007" s="279" t="str">
        <f t="shared" si="36"/>
        <v/>
      </c>
      <c r="BL1007" s="279" t="str">
        <f t="shared" si="37"/>
        <v/>
      </c>
      <c r="BM1007" s="279" t="str">
        <f t="shared" si="38"/>
        <v/>
      </c>
      <c r="BN1007" s="279" t="str">
        <f t="shared" si="39"/>
        <v/>
      </c>
      <c r="BO1007" s="279" t="str">
        <f t="shared" si="40"/>
        <v/>
      </c>
      <c r="BP1007" s="279" t="str">
        <f t="shared" si="41"/>
        <v/>
      </c>
      <c r="BQ1007" s="282" t="str">
        <f t="shared" si="42"/>
        <v/>
      </c>
      <c r="BR1007" s="280" t="str">
        <f t="shared" si="43"/>
        <v/>
      </c>
      <c r="BS1007" s="282" t="str">
        <f t="shared" si="44"/>
        <v/>
      </c>
    </row>
    <row r="1008" spans="1:71" ht="20.149999999999999" customHeight="1">
      <c r="A1008" s="57"/>
      <c r="B1008" s="345"/>
      <c r="C1008" s="345"/>
      <c r="D1008" s="345"/>
      <c r="E1008" s="345"/>
      <c r="F1008" s="345"/>
      <c r="G1008" s="345"/>
      <c r="H1008" s="340"/>
      <c r="I1008" s="340"/>
      <c r="J1008" s="341"/>
      <c r="K1008" s="342"/>
      <c r="L1008" s="343"/>
      <c r="M1008" s="343"/>
      <c r="N1008" s="344"/>
      <c r="O1008" s="333"/>
      <c r="P1008" s="333"/>
      <c r="Q1008" s="334"/>
      <c r="R1008" s="334"/>
      <c r="S1008" s="333"/>
      <c r="T1008" s="333"/>
      <c r="U1008" s="334"/>
      <c r="V1008" s="334"/>
      <c r="W1008" s="333"/>
      <c r="X1008" s="333"/>
      <c r="Y1008" s="334"/>
      <c r="Z1008" s="334"/>
      <c r="AA1008" s="333"/>
      <c r="AB1008" s="333"/>
      <c r="AC1008" s="348"/>
      <c r="AD1008" s="349"/>
      <c r="AE1008" s="349"/>
      <c r="AF1008" s="21"/>
      <c r="AG1008" s="332"/>
      <c r="AQ1008" s="68" t="str">
        <f>IFERROR(LEFT(B1007,SEARCH("
",B1007)),B1007)</f>
        <v xml:space="preserve">Still Mineral Water x 12
</v>
      </c>
      <c r="AR1008" s="193" t="str">
        <f>IF(AS1008="","",MAX(AR$879:AR1007)+1)</f>
        <v/>
      </c>
      <c r="AS1008" s="209" t="str">
        <f>IF(SUM(O1008:AB1008)&gt;0,AQ1008,"")</f>
        <v/>
      </c>
      <c r="AT1008" s="251" t="str">
        <f>IF(O1008&gt;0,O1008,"")</f>
        <v/>
      </c>
      <c r="AU1008" s="212" t="str">
        <f>IF(Q1008&gt;0,Q1008,"")</f>
        <v/>
      </c>
      <c r="AV1008" s="212" t="str">
        <f>IF(S1008&gt;0,S1008,"")</f>
        <v/>
      </c>
      <c r="AW1008" s="212" t="str">
        <f>IF(U1008&gt;0,U1008,"")</f>
        <v/>
      </c>
      <c r="AX1008" s="212" t="str">
        <f>IF(W1008&gt;0,W1008,"")</f>
        <v/>
      </c>
      <c r="AY1008" s="213" t="str">
        <f>IF(Y1008&gt;0,Y1008,"")</f>
        <v/>
      </c>
      <c r="AZ1008" s="213" t="str">
        <f>IF(AA1008&gt;0,AA1008,"")</f>
        <v/>
      </c>
      <c r="BA1008" s="255" t="str">
        <f>IF(SUM(O1008:AB1008)&gt;0,(SUM(O1008:AB1008)*H1007),"")</f>
        <v/>
      </c>
      <c r="BB1008" s="255" t="str">
        <f>IF(SUM(O1008:AB1008)&gt;0,K1008,"")</f>
        <v/>
      </c>
      <c r="BC1008" s="277" t="str">
        <f>IF(SUM(O1008:AB1008)&gt;0,"ITEM","")</f>
        <v/>
      </c>
      <c r="BD1008" s="193" t="str">
        <f>IF(BE1008="","",MAX(BD$879:BD1007)+1)</f>
        <v/>
      </c>
      <c r="BG1008" s="280" t="str">
        <f t="shared" si="32"/>
        <v/>
      </c>
      <c r="BH1008" s="279" t="str">
        <f t="shared" si="33"/>
        <v/>
      </c>
      <c r="BI1008" s="279" t="str">
        <f t="shared" si="34"/>
        <v/>
      </c>
      <c r="BJ1008" s="279" t="str">
        <f t="shared" si="35"/>
        <v/>
      </c>
      <c r="BK1008" s="279" t="str">
        <f t="shared" si="36"/>
        <v/>
      </c>
      <c r="BL1008" s="279" t="str">
        <f t="shared" si="37"/>
        <v/>
      </c>
      <c r="BM1008" s="279" t="str">
        <f t="shared" si="38"/>
        <v/>
      </c>
      <c r="BN1008" s="279" t="str">
        <f t="shared" si="39"/>
        <v/>
      </c>
      <c r="BO1008" s="279" t="str">
        <f t="shared" si="40"/>
        <v/>
      </c>
      <c r="BP1008" s="279" t="str">
        <f t="shared" si="41"/>
        <v/>
      </c>
      <c r="BQ1008" s="282" t="str">
        <f t="shared" si="42"/>
        <v/>
      </c>
      <c r="BR1008" s="280" t="str">
        <f t="shared" si="43"/>
        <v/>
      </c>
      <c r="BS1008" s="282" t="str">
        <f t="shared" si="44"/>
        <v/>
      </c>
    </row>
    <row r="1009" spans="1:71" ht="7" customHeight="1">
      <c r="A1009" s="21"/>
      <c r="B1009" s="21"/>
      <c r="C1009" s="21"/>
      <c r="D1009" s="21"/>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R1009" s="193" t="str">
        <f>IF(AS1009="","",MAX(AR$879:AR1008)+1)</f>
        <v/>
      </c>
      <c r="BD1009" s="193" t="str">
        <f>IF(BE1009="","",MAX(BD$879:BD1008)+1)</f>
        <v/>
      </c>
      <c r="BG1009" s="280" t="str">
        <f t="shared" si="32"/>
        <v/>
      </c>
      <c r="BH1009" s="279" t="str">
        <f t="shared" si="33"/>
        <v/>
      </c>
      <c r="BI1009" s="279" t="str">
        <f t="shared" si="34"/>
        <v/>
      </c>
      <c r="BJ1009" s="279" t="str">
        <f t="shared" si="35"/>
        <v/>
      </c>
      <c r="BK1009" s="279" t="str">
        <f t="shared" si="36"/>
        <v/>
      </c>
      <c r="BL1009" s="279" t="str">
        <f t="shared" si="37"/>
        <v/>
      </c>
      <c r="BM1009" s="279" t="str">
        <f t="shared" si="38"/>
        <v/>
      </c>
      <c r="BN1009" s="279" t="str">
        <f t="shared" si="39"/>
        <v/>
      </c>
      <c r="BO1009" s="279" t="str">
        <f t="shared" si="40"/>
        <v/>
      </c>
      <c r="BP1009" s="279" t="str">
        <f t="shared" si="41"/>
        <v/>
      </c>
      <c r="BQ1009" s="282" t="str">
        <f t="shared" si="42"/>
        <v/>
      </c>
      <c r="BR1009" s="280" t="str">
        <f t="shared" si="43"/>
        <v/>
      </c>
      <c r="BS1009" s="282" t="str">
        <f t="shared" si="44"/>
        <v/>
      </c>
    </row>
    <row r="1010" spans="1:71" ht="20.149999999999999" customHeight="1">
      <c r="A1010" s="57"/>
      <c r="B1010" s="345" t="s">
        <v>558</v>
      </c>
      <c r="C1010" s="345"/>
      <c r="D1010" s="345"/>
      <c r="E1010" s="345"/>
      <c r="F1010" s="345"/>
      <c r="G1010" s="345"/>
      <c r="H1010" s="340">
        <f>VLOOKUP($AG1010,PriceList,3,FALSE)</f>
        <v>25.3</v>
      </c>
      <c r="I1010" s="340"/>
      <c r="J1010" s="341"/>
      <c r="K1010" s="342"/>
      <c r="L1010" s="343"/>
      <c r="M1010" s="343"/>
      <c r="N1010" s="344"/>
      <c r="O1010" s="333"/>
      <c r="P1010" s="333"/>
      <c r="Q1010" s="334"/>
      <c r="R1010" s="334"/>
      <c r="S1010" s="333"/>
      <c r="T1010" s="333"/>
      <c r="U1010" s="334"/>
      <c r="V1010" s="334"/>
      <c r="W1010" s="333"/>
      <c r="X1010" s="333"/>
      <c r="Y1010" s="334"/>
      <c r="Z1010" s="334"/>
      <c r="AA1010" s="333"/>
      <c r="AB1010" s="333"/>
      <c r="AC1010" s="348">
        <f>(SUM(O1010:AB1011))*H1010</f>
        <v>0</v>
      </c>
      <c r="AD1010" s="349"/>
      <c r="AE1010" s="349"/>
      <c r="AF1010" s="21"/>
      <c r="AG1010" s="332" t="s">
        <v>559</v>
      </c>
      <c r="AJ1010" s="116" t="b">
        <f>OR(ISERROR(AC1010),ISERROR(H1010))</f>
        <v>0</v>
      </c>
      <c r="AQ1010" s="68" t="str">
        <f>IFERROR(LEFT(B1010,SEARCH("
",B1010)),B1010)</f>
        <v xml:space="preserve">Still Mineral Water x 24
</v>
      </c>
      <c r="AR1010" s="193" t="str">
        <f>IF(AS1010="","",MAX(AR$879:AR1009)+1)</f>
        <v/>
      </c>
      <c r="AS1010" s="252" t="str">
        <f>IF(SUM(O1010:AB1010)&gt;0,AQ1010,"")</f>
        <v/>
      </c>
      <c r="AT1010" s="253" t="str">
        <f>IF(O1010&gt;0,O1010,"")</f>
        <v/>
      </c>
      <c r="AU1010" s="254" t="str">
        <f>IF(Q1010&gt;0,Q1010,"")</f>
        <v/>
      </c>
      <c r="AV1010" s="254" t="str">
        <f>IF(S1010&gt;0,S1010,"")</f>
        <v/>
      </c>
      <c r="AW1010" s="254" t="str">
        <f>IF(U1010&gt;0,U1010,"")</f>
        <v/>
      </c>
      <c r="AX1010" s="254" t="str">
        <f>IF(W1010&gt;0,W1010,"")</f>
        <v/>
      </c>
      <c r="AY1010" s="255" t="str">
        <f>IF(Y1010&gt;0,Y1010,"")</f>
        <v/>
      </c>
      <c r="AZ1010" s="255" t="str">
        <f>IF(AA1010&gt;0,AA1010,"")</f>
        <v/>
      </c>
      <c r="BA1010" s="255" t="str">
        <f>IF(SUM(O1010:AB1010)&gt;0,(SUM(O1010:AB1010)*H1010),"")</f>
        <v/>
      </c>
      <c r="BB1010" s="255" t="str">
        <f>IF(SUM(O1010:AB1010)&gt;0,K1010,"")</f>
        <v/>
      </c>
      <c r="BC1010" s="276" t="str">
        <f>IF(SUM(O1010:AB1010)&gt;0,"ITEM","")</f>
        <v/>
      </c>
      <c r="BD1010" s="193" t="str">
        <f>IF(BE1010="","",MAX(BD$879:BD1009)+1)</f>
        <v/>
      </c>
      <c r="BG1010" s="280" t="str">
        <f t="shared" si="32"/>
        <v/>
      </c>
      <c r="BH1010" s="279" t="str">
        <f t="shared" si="33"/>
        <v/>
      </c>
      <c r="BI1010" s="279" t="str">
        <f t="shared" si="34"/>
        <v/>
      </c>
      <c r="BJ1010" s="279" t="str">
        <f t="shared" si="35"/>
        <v/>
      </c>
      <c r="BK1010" s="279" t="str">
        <f t="shared" si="36"/>
        <v/>
      </c>
      <c r="BL1010" s="279" t="str">
        <f t="shared" si="37"/>
        <v/>
      </c>
      <c r="BM1010" s="279" t="str">
        <f t="shared" si="38"/>
        <v/>
      </c>
      <c r="BN1010" s="279" t="str">
        <f t="shared" si="39"/>
        <v/>
      </c>
      <c r="BO1010" s="279" t="str">
        <f t="shared" si="40"/>
        <v/>
      </c>
      <c r="BP1010" s="279" t="str">
        <f t="shared" si="41"/>
        <v/>
      </c>
      <c r="BQ1010" s="282" t="str">
        <f t="shared" si="42"/>
        <v/>
      </c>
      <c r="BR1010" s="280" t="str">
        <f t="shared" si="43"/>
        <v/>
      </c>
      <c r="BS1010" s="282" t="str">
        <f t="shared" si="44"/>
        <v/>
      </c>
    </row>
    <row r="1011" spans="1:71" ht="20.149999999999999" customHeight="1">
      <c r="A1011" s="57"/>
      <c r="B1011" s="345"/>
      <c r="C1011" s="345"/>
      <c r="D1011" s="345"/>
      <c r="E1011" s="345"/>
      <c r="F1011" s="345"/>
      <c r="G1011" s="345"/>
      <c r="H1011" s="340"/>
      <c r="I1011" s="340"/>
      <c r="J1011" s="341"/>
      <c r="K1011" s="342"/>
      <c r="L1011" s="343"/>
      <c r="M1011" s="343"/>
      <c r="N1011" s="344"/>
      <c r="O1011" s="333"/>
      <c r="P1011" s="333"/>
      <c r="Q1011" s="334"/>
      <c r="R1011" s="334"/>
      <c r="S1011" s="333"/>
      <c r="T1011" s="333"/>
      <c r="U1011" s="334"/>
      <c r="V1011" s="334"/>
      <c r="W1011" s="333"/>
      <c r="X1011" s="333"/>
      <c r="Y1011" s="334"/>
      <c r="Z1011" s="334"/>
      <c r="AA1011" s="333"/>
      <c r="AB1011" s="333"/>
      <c r="AC1011" s="348"/>
      <c r="AD1011" s="349"/>
      <c r="AE1011" s="349"/>
      <c r="AF1011" s="21"/>
      <c r="AG1011" s="332"/>
      <c r="AQ1011" s="68" t="str">
        <f>IFERROR(LEFT(B1010,SEARCH("
",B1010)),B1010)</f>
        <v xml:space="preserve">Still Mineral Water x 24
</v>
      </c>
      <c r="AR1011" s="193" t="str">
        <f>IF(AS1011="","",MAX(AR$879:AR1010)+1)</f>
        <v/>
      </c>
      <c r="AS1011" s="209" t="str">
        <f>IF(SUM(O1011:AB1011)&gt;0,AQ1011,"")</f>
        <v/>
      </c>
      <c r="AT1011" s="251" t="str">
        <f>IF(O1011&gt;0,O1011,"")</f>
        <v/>
      </c>
      <c r="AU1011" s="212" t="str">
        <f>IF(Q1011&gt;0,Q1011,"")</f>
        <v/>
      </c>
      <c r="AV1011" s="212" t="str">
        <f>IF(S1011&gt;0,S1011,"")</f>
        <v/>
      </c>
      <c r="AW1011" s="212" t="str">
        <f>IF(U1011&gt;0,U1011,"")</f>
        <v/>
      </c>
      <c r="AX1011" s="212" t="str">
        <f>IF(W1011&gt;0,W1011,"")</f>
        <v/>
      </c>
      <c r="AY1011" s="213" t="str">
        <f>IF(Y1011&gt;0,Y1011,"")</f>
        <v/>
      </c>
      <c r="AZ1011" s="213" t="str">
        <f>IF(AA1011&gt;0,AA1011,"")</f>
        <v/>
      </c>
      <c r="BA1011" s="255" t="str">
        <f>IF(SUM(O1011:AB1011)&gt;0,(SUM(O1011:AB1011)*H1010),"")</f>
        <v/>
      </c>
      <c r="BB1011" s="255" t="str">
        <f>IF(SUM(O1011:AB1011)&gt;0,K1011,"")</f>
        <v/>
      </c>
      <c r="BC1011" s="277" t="str">
        <f>IF(SUM(O1011:AB1011)&gt;0,"ITEM","")</f>
        <v/>
      </c>
      <c r="BD1011" s="193" t="str">
        <f>IF(BE1011="","",MAX(BD$879:BD1010)+1)</f>
        <v/>
      </c>
      <c r="BG1011" s="280" t="str">
        <f t="shared" si="32"/>
        <v/>
      </c>
      <c r="BH1011" s="279" t="str">
        <f t="shared" si="33"/>
        <v/>
      </c>
      <c r="BI1011" s="279" t="str">
        <f t="shared" si="34"/>
        <v/>
      </c>
      <c r="BJ1011" s="279" t="str">
        <f t="shared" si="35"/>
        <v/>
      </c>
      <c r="BK1011" s="279" t="str">
        <f t="shared" si="36"/>
        <v/>
      </c>
      <c r="BL1011" s="279" t="str">
        <f t="shared" si="37"/>
        <v/>
      </c>
      <c r="BM1011" s="279" t="str">
        <f t="shared" si="38"/>
        <v/>
      </c>
      <c r="BN1011" s="279" t="str">
        <f t="shared" si="39"/>
        <v/>
      </c>
      <c r="BO1011" s="279" t="str">
        <f t="shared" si="40"/>
        <v/>
      </c>
      <c r="BP1011" s="279" t="str">
        <f t="shared" si="41"/>
        <v/>
      </c>
      <c r="BQ1011" s="282" t="str">
        <f t="shared" si="42"/>
        <v/>
      </c>
      <c r="BR1011" s="280" t="str">
        <f t="shared" si="43"/>
        <v/>
      </c>
      <c r="BS1011" s="282" t="str">
        <f t="shared" si="44"/>
        <v/>
      </c>
    </row>
    <row r="1012" spans="1:71" ht="7" customHeight="1">
      <c r="A1012" s="21"/>
      <c r="B1012" s="21"/>
      <c r="C1012" s="21"/>
      <c r="D1012" s="21"/>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R1012" s="193" t="str">
        <f>IF(AS1012="","",MAX(AR$879:AR1011)+1)</f>
        <v/>
      </c>
      <c r="BD1012" s="193" t="str">
        <f>IF(BE1012="","",MAX(BD$879:BD1011)+1)</f>
        <v/>
      </c>
      <c r="BG1012" s="280" t="str">
        <f t="shared" si="32"/>
        <v/>
      </c>
      <c r="BH1012" s="279" t="str">
        <f t="shared" si="33"/>
        <v/>
      </c>
      <c r="BI1012" s="279" t="str">
        <f t="shared" si="34"/>
        <v/>
      </c>
      <c r="BJ1012" s="279" t="str">
        <f t="shared" si="35"/>
        <v/>
      </c>
      <c r="BK1012" s="279" t="str">
        <f t="shared" si="36"/>
        <v/>
      </c>
      <c r="BL1012" s="279" t="str">
        <f t="shared" si="37"/>
        <v/>
      </c>
      <c r="BM1012" s="279" t="str">
        <f t="shared" si="38"/>
        <v/>
      </c>
      <c r="BN1012" s="279" t="str">
        <f t="shared" si="39"/>
        <v/>
      </c>
      <c r="BO1012" s="279" t="str">
        <f t="shared" si="40"/>
        <v/>
      </c>
      <c r="BP1012" s="279" t="str">
        <f t="shared" si="41"/>
        <v/>
      </c>
      <c r="BQ1012" s="282" t="str">
        <f t="shared" si="42"/>
        <v/>
      </c>
      <c r="BR1012" s="280" t="str">
        <f t="shared" si="43"/>
        <v/>
      </c>
      <c r="BS1012" s="282" t="str">
        <f t="shared" si="44"/>
        <v/>
      </c>
    </row>
    <row r="1013" spans="1:71" ht="23.15" customHeight="1">
      <c r="A1013" s="57"/>
      <c r="B1013" s="345" t="s">
        <v>560</v>
      </c>
      <c r="C1013" s="345"/>
      <c r="D1013" s="345"/>
      <c r="E1013" s="345"/>
      <c r="F1013" s="345"/>
      <c r="G1013" s="345"/>
      <c r="H1013" s="340">
        <f>VLOOKUP($AG1013,PriceList,3,FALSE)</f>
        <v>14.1</v>
      </c>
      <c r="I1013" s="340"/>
      <c r="J1013" s="341"/>
      <c r="K1013" s="342"/>
      <c r="L1013" s="343"/>
      <c r="M1013" s="343"/>
      <c r="N1013" s="344"/>
      <c r="O1013" s="333"/>
      <c r="P1013" s="333"/>
      <c r="Q1013" s="334"/>
      <c r="R1013" s="334"/>
      <c r="S1013" s="333"/>
      <c r="T1013" s="333"/>
      <c r="U1013" s="334"/>
      <c r="V1013" s="334"/>
      <c r="W1013" s="333"/>
      <c r="X1013" s="333"/>
      <c r="Y1013" s="334"/>
      <c r="Z1013" s="334"/>
      <c r="AA1013" s="333"/>
      <c r="AB1013" s="333"/>
      <c r="AC1013" s="348">
        <f>(SUM(O1013:AB1014))*H1013</f>
        <v>0</v>
      </c>
      <c r="AD1013" s="349"/>
      <c r="AE1013" s="349"/>
      <c r="AF1013" s="21"/>
      <c r="AG1013" s="332" t="s">
        <v>561</v>
      </c>
      <c r="AJ1013" s="116" t="b">
        <f>OR(ISERROR(AC1013),ISERROR(H1013))</f>
        <v>0</v>
      </c>
      <c r="AQ1013" s="305" t="s">
        <v>562</v>
      </c>
      <c r="AR1013" s="193" t="str">
        <f>IF(AS1013="","",MAX(AR$879:AR1012)+1)</f>
        <v/>
      </c>
      <c r="AS1013" s="252" t="str">
        <f>IF(SUM(O1013:AB1013)&gt;0,AQ1013,"")</f>
        <v/>
      </c>
      <c r="AT1013" s="253" t="str">
        <f>IF(O1013&gt;0,O1013,"")</f>
        <v/>
      </c>
      <c r="AU1013" s="254" t="str">
        <f>IF(Q1013&gt;0,Q1013,"")</f>
        <v/>
      </c>
      <c r="AV1013" s="254" t="str">
        <f>IF(S1013&gt;0,S1013,"")</f>
        <v/>
      </c>
      <c r="AW1013" s="254" t="str">
        <f>IF(U1013&gt;0,U1013,"")</f>
        <v/>
      </c>
      <c r="AX1013" s="254" t="str">
        <f>IF(W1013&gt;0,W1013,"")</f>
        <v/>
      </c>
      <c r="AY1013" s="255" t="str">
        <f>IF(Y1013&gt;0,Y1013,"")</f>
        <v/>
      </c>
      <c r="AZ1013" s="255" t="str">
        <f>IF(AA1013&gt;0,AA1013,"")</f>
        <v/>
      </c>
      <c r="BA1013" s="255" t="str">
        <f>IF(SUM(O1013:AB1013)&gt;0,(SUM(O1013:AB1013)*H1013),"")</f>
        <v/>
      </c>
      <c r="BB1013" s="255" t="str">
        <f>IF(SUM(O1013:AB1013)&gt;0,K1013,"")</f>
        <v/>
      </c>
      <c r="BC1013" s="276" t="str">
        <f>IF(SUM(O1013:AB1013)&gt;0,"ITEM","")</f>
        <v/>
      </c>
      <c r="BD1013" s="193" t="str">
        <f>IF(BE1013="","",MAX(BD$879:BD1012)+1)</f>
        <v/>
      </c>
      <c r="BG1013" s="280" t="str">
        <f t="shared" si="32"/>
        <v/>
      </c>
      <c r="BH1013" s="279" t="str">
        <f t="shared" si="33"/>
        <v/>
      </c>
      <c r="BI1013" s="279" t="str">
        <f t="shared" si="34"/>
        <v/>
      </c>
      <c r="BJ1013" s="279" t="str">
        <f t="shared" si="35"/>
        <v/>
      </c>
      <c r="BK1013" s="279" t="str">
        <f t="shared" si="36"/>
        <v/>
      </c>
      <c r="BL1013" s="279" t="str">
        <f t="shared" si="37"/>
        <v/>
      </c>
      <c r="BM1013" s="279" t="str">
        <f t="shared" si="38"/>
        <v/>
      </c>
      <c r="BN1013" s="279" t="str">
        <f t="shared" si="39"/>
        <v/>
      </c>
      <c r="BO1013" s="279" t="str">
        <f t="shared" si="40"/>
        <v/>
      </c>
      <c r="BP1013" s="279" t="str">
        <f t="shared" si="41"/>
        <v/>
      </c>
      <c r="BQ1013" s="282" t="str">
        <f t="shared" si="42"/>
        <v/>
      </c>
      <c r="BR1013" s="280" t="str">
        <f t="shared" si="43"/>
        <v/>
      </c>
      <c r="BS1013" s="282" t="str">
        <f t="shared" si="44"/>
        <v/>
      </c>
    </row>
    <row r="1014" spans="1:71" ht="23.15" customHeight="1">
      <c r="A1014" s="57"/>
      <c r="B1014" s="345"/>
      <c r="C1014" s="345"/>
      <c r="D1014" s="345"/>
      <c r="E1014" s="345"/>
      <c r="F1014" s="345"/>
      <c r="G1014" s="345"/>
      <c r="H1014" s="340"/>
      <c r="I1014" s="340"/>
      <c r="J1014" s="341"/>
      <c r="K1014" s="342"/>
      <c r="L1014" s="343"/>
      <c r="M1014" s="343"/>
      <c r="N1014" s="344"/>
      <c r="O1014" s="333"/>
      <c r="P1014" s="333"/>
      <c r="Q1014" s="334"/>
      <c r="R1014" s="334"/>
      <c r="S1014" s="333"/>
      <c r="T1014" s="333"/>
      <c r="U1014" s="334"/>
      <c r="V1014" s="334"/>
      <c r="W1014" s="333"/>
      <c r="X1014" s="333"/>
      <c r="Y1014" s="334"/>
      <c r="Z1014" s="334"/>
      <c r="AA1014" s="333"/>
      <c r="AB1014" s="333"/>
      <c r="AC1014" s="348"/>
      <c r="AD1014" s="349"/>
      <c r="AE1014" s="349"/>
      <c r="AF1014" s="21"/>
      <c r="AG1014" s="332"/>
      <c r="AQ1014" s="305" t="s">
        <v>562</v>
      </c>
      <c r="AR1014" s="193" t="str">
        <f>IF(AS1014="","",MAX(AR$879:AR1013)+1)</f>
        <v/>
      </c>
      <c r="AS1014" s="209" t="str">
        <f>IF(SUM(O1014:AB1014)&gt;0,AQ1014,"")</f>
        <v/>
      </c>
      <c r="AT1014" s="251" t="str">
        <f>IF(O1014&gt;0,O1014,"")</f>
        <v/>
      </c>
      <c r="AU1014" s="212" t="str">
        <f>IF(Q1014&gt;0,Q1014,"")</f>
        <v/>
      </c>
      <c r="AV1014" s="212" t="str">
        <f>IF(S1014&gt;0,S1014,"")</f>
        <v/>
      </c>
      <c r="AW1014" s="212" t="str">
        <f>IF(U1014&gt;0,U1014,"")</f>
        <v/>
      </c>
      <c r="AX1014" s="212" t="str">
        <f>IF(W1014&gt;0,W1014,"")</f>
        <v/>
      </c>
      <c r="AY1014" s="213" t="str">
        <f>IF(Y1014&gt;0,Y1014,"")</f>
        <v/>
      </c>
      <c r="AZ1014" s="213" t="str">
        <f>IF(AA1014&gt;0,AA1014,"")</f>
        <v/>
      </c>
      <c r="BA1014" s="255" t="str">
        <f>IF(SUM(O1014:AB1014)&gt;0,(SUM(O1014:AB1014)*H1013),"")</f>
        <v/>
      </c>
      <c r="BB1014" s="255" t="str">
        <f>IF(SUM(O1014:AB1014)&gt;0,K1014,"")</f>
        <v/>
      </c>
      <c r="BC1014" s="277" t="str">
        <f>IF(SUM(O1014:AB1014)&gt;0,"ITEM","")</f>
        <v/>
      </c>
      <c r="BD1014" s="193" t="str">
        <f>IF(BE1014="","",MAX(BD$879:BD1013)+1)</f>
        <v/>
      </c>
      <c r="BG1014" s="280" t="str">
        <f t="shared" si="32"/>
        <v/>
      </c>
      <c r="BH1014" s="279" t="str">
        <f t="shared" si="33"/>
        <v/>
      </c>
      <c r="BI1014" s="279" t="str">
        <f t="shared" si="34"/>
        <v/>
      </c>
      <c r="BJ1014" s="279" t="str">
        <f t="shared" si="35"/>
        <v/>
      </c>
      <c r="BK1014" s="279" t="str">
        <f t="shared" si="36"/>
        <v/>
      </c>
      <c r="BL1014" s="279" t="str">
        <f t="shared" si="37"/>
        <v/>
      </c>
      <c r="BM1014" s="279" t="str">
        <f t="shared" si="38"/>
        <v/>
      </c>
      <c r="BN1014" s="279" t="str">
        <f t="shared" si="39"/>
        <v/>
      </c>
      <c r="BO1014" s="279" t="str">
        <f t="shared" si="40"/>
        <v/>
      </c>
      <c r="BP1014" s="279" t="str">
        <f t="shared" si="41"/>
        <v/>
      </c>
      <c r="BQ1014" s="282" t="str">
        <f t="shared" si="42"/>
        <v/>
      </c>
      <c r="BR1014" s="280" t="str">
        <f t="shared" si="43"/>
        <v/>
      </c>
      <c r="BS1014" s="282" t="str">
        <f t="shared" si="44"/>
        <v/>
      </c>
    </row>
    <row r="1015" spans="1:71" ht="7" customHeight="1">
      <c r="A1015" s="21"/>
      <c r="B1015" s="21"/>
      <c r="C1015" s="21"/>
      <c r="D1015" s="21"/>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R1015" s="193" t="str">
        <f>IF(AS1015="","",MAX(AR$879:AR1014)+1)</f>
        <v/>
      </c>
      <c r="BD1015" s="193" t="str">
        <f>IF(BE1015="","",MAX(BD$879:BD1014)+1)</f>
        <v/>
      </c>
      <c r="BG1015" s="280" t="str">
        <f t="shared" si="32"/>
        <v/>
      </c>
      <c r="BH1015" s="279" t="str">
        <f t="shared" si="33"/>
        <v/>
      </c>
      <c r="BI1015" s="279" t="str">
        <f t="shared" si="34"/>
        <v/>
      </c>
      <c r="BJ1015" s="279" t="str">
        <f t="shared" si="35"/>
        <v/>
      </c>
      <c r="BK1015" s="279" t="str">
        <f t="shared" si="36"/>
        <v/>
      </c>
      <c r="BL1015" s="279" t="str">
        <f t="shared" si="37"/>
        <v/>
      </c>
      <c r="BM1015" s="279" t="str">
        <f t="shared" si="38"/>
        <v/>
      </c>
      <c r="BN1015" s="279" t="str">
        <f t="shared" si="39"/>
        <v/>
      </c>
      <c r="BO1015" s="279" t="str">
        <f t="shared" si="40"/>
        <v/>
      </c>
      <c r="BP1015" s="279" t="str">
        <f t="shared" si="41"/>
        <v/>
      </c>
      <c r="BQ1015" s="282" t="str">
        <f t="shared" si="42"/>
        <v/>
      </c>
      <c r="BR1015" s="280" t="str">
        <f t="shared" si="43"/>
        <v/>
      </c>
      <c r="BS1015" s="282" t="str">
        <f t="shared" si="44"/>
        <v/>
      </c>
    </row>
    <row r="1016" spans="1:71" ht="23.15" customHeight="1">
      <c r="A1016" s="57"/>
      <c r="B1016" s="345" t="s">
        <v>563</v>
      </c>
      <c r="C1016" s="345"/>
      <c r="D1016" s="345"/>
      <c r="E1016" s="345"/>
      <c r="F1016" s="345"/>
      <c r="G1016" s="345"/>
      <c r="H1016" s="340">
        <f>VLOOKUP($AG1016,PriceList,3,FALSE)</f>
        <v>25.3</v>
      </c>
      <c r="I1016" s="340"/>
      <c r="J1016" s="341"/>
      <c r="K1016" s="342"/>
      <c r="L1016" s="343"/>
      <c r="M1016" s="343"/>
      <c r="N1016" s="344"/>
      <c r="O1016" s="333"/>
      <c r="P1016" s="333"/>
      <c r="Q1016" s="334"/>
      <c r="R1016" s="334"/>
      <c r="S1016" s="333"/>
      <c r="T1016" s="333"/>
      <c r="U1016" s="334"/>
      <c r="V1016" s="334"/>
      <c r="W1016" s="333"/>
      <c r="X1016" s="333"/>
      <c r="Y1016" s="334"/>
      <c r="Z1016" s="334"/>
      <c r="AA1016" s="333"/>
      <c r="AB1016" s="333"/>
      <c r="AC1016" s="348">
        <f>(SUM(O1016:AB1017))*H1016</f>
        <v>0</v>
      </c>
      <c r="AD1016" s="349"/>
      <c r="AE1016" s="349"/>
      <c r="AF1016" s="21"/>
      <c r="AG1016" s="332" t="s">
        <v>564</v>
      </c>
      <c r="AJ1016" s="116" t="b">
        <f>OR(ISERROR(AC1016),ISERROR(H1016))</f>
        <v>0</v>
      </c>
      <c r="AQ1016" s="305" t="s">
        <v>565</v>
      </c>
      <c r="AR1016" s="193" t="str">
        <f>IF(AS1016="","",MAX(AR$879:AR1015)+1)</f>
        <v/>
      </c>
      <c r="AS1016" s="252" t="str">
        <f>IF(SUM(O1016:AB1016)&gt;0,AQ1016,"")</f>
        <v/>
      </c>
      <c r="AT1016" s="253" t="str">
        <f>IF(O1016&gt;0,O1016,"")</f>
        <v/>
      </c>
      <c r="AU1016" s="254" t="str">
        <f>IF(Q1016&gt;0,Q1016,"")</f>
        <v/>
      </c>
      <c r="AV1016" s="254" t="str">
        <f>IF(S1016&gt;0,S1016,"")</f>
        <v/>
      </c>
      <c r="AW1016" s="254" t="str">
        <f>IF(U1016&gt;0,U1016,"")</f>
        <v/>
      </c>
      <c r="AX1016" s="254" t="str">
        <f>IF(W1016&gt;0,W1016,"")</f>
        <v/>
      </c>
      <c r="AY1016" s="255" t="str">
        <f>IF(Y1016&gt;0,Y1016,"")</f>
        <v/>
      </c>
      <c r="AZ1016" s="255" t="str">
        <f>IF(AA1016&gt;0,AA1016,"")</f>
        <v/>
      </c>
      <c r="BA1016" s="255" t="str">
        <f>IF(SUM(O1016:AB1016)&gt;0,(SUM(O1016:AB1016)*H1016),"")</f>
        <v/>
      </c>
      <c r="BB1016" s="255" t="str">
        <f>IF(SUM(O1016:AB1016)&gt;0,K1016,"")</f>
        <v/>
      </c>
      <c r="BC1016" s="276" t="str">
        <f>IF(SUM(O1016:AB1016)&gt;0,"ITEM","")</f>
        <v/>
      </c>
      <c r="BD1016" s="193" t="str">
        <f>IF(BE1016="","",MAX(BD$879:BD1015)+1)</f>
        <v/>
      </c>
      <c r="BG1016" s="280" t="str">
        <f t="shared" si="32"/>
        <v/>
      </c>
      <c r="BH1016" s="279" t="str">
        <f t="shared" si="33"/>
        <v/>
      </c>
      <c r="BI1016" s="279" t="str">
        <f t="shared" si="34"/>
        <v/>
      </c>
      <c r="BJ1016" s="279" t="str">
        <f t="shared" si="35"/>
        <v/>
      </c>
      <c r="BK1016" s="279" t="str">
        <f t="shared" si="36"/>
        <v/>
      </c>
      <c r="BL1016" s="279" t="str">
        <f t="shared" si="37"/>
        <v/>
      </c>
      <c r="BM1016" s="279" t="str">
        <f t="shared" si="38"/>
        <v/>
      </c>
      <c r="BN1016" s="279" t="str">
        <f t="shared" si="39"/>
        <v/>
      </c>
      <c r="BO1016" s="279" t="str">
        <f t="shared" si="40"/>
        <v/>
      </c>
      <c r="BP1016" s="279" t="str">
        <f t="shared" si="41"/>
        <v/>
      </c>
      <c r="BQ1016" s="282" t="str">
        <f t="shared" si="42"/>
        <v/>
      </c>
      <c r="BR1016" s="280" t="str">
        <f t="shared" si="43"/>
        <v/>
      </c>
      <c r="BS1016" s="282" t="str">
        <f t="shared" si="44"/>
        <v/>
      </c>
    </row>
    <row r="1017" spans="1:71" ht="23.15" customHeight="1">
      <c r="A1017" s="57"/>
      <c r="B1017" s="345"/>
      <c r="C1017" s="345"/>
      <c r="D1017" s="345"/>
      <c r="E1017" s="345"/>
      <c r="F1017" s="345"/>
      <c r="G1017" s="345"/>
      <c r="H1017" s="340"/>
      <c r="I1017" s="340"/>
      <c r="J1017" s="341"/>
      <c r="K1017" s="342"/>
      <c r="L1017" s="343"/>
      <c r="M1017" s="343"/>
      <c r="N1017" s="344"/>
      <c r="O1017" s="333"/>
      <c r="P1017" s="333"/>
      <c r="Q1017" s="334"/>
      <c r="R1017" s="334"/>
      <c r="S1017" s="333"/>
      <c r="T1017" s="333"/>
      <c r="U1017" s="334"/>
      <c r="V1017" s="334"/>
      <c r="W1017" s="333"/>
      <c r="X1017" s="333"/>
      <c r="Y1017" s="334"/>
      <c r="Z1017" s="334"/>
      <c r="AA1017" s="333"/>
      <c r="AB1017" s="333"/>
      <c r="AC1017" s="348"/>
      <c r="AD1017" s="349"/>
      <c r="AE1017" s="349"/>
      <c r="AF1017" s="21"/>
      <c r="AG1017" s="332"/>
      <c r="AQ1017" s="305" t="s">
        <v>565</v>
      </c>
      <c r="AR1017" s="193" t="str">
        <f>IF(AS1017="","",MAX(AR$879:AR1016)+1)</f>
        <v/>
      </c>
      <c r="AS1017" s="209" t="str">
        <f>IF(SUM(O1017:AB1017)&gt;0,AQ1017,"")</f>
        <v/>
      </c>
      <c r="AT1017" s="251" t="str">
        <f>IF(O1017&gt;0,O1017,"")</f>
        <v/>
      </c>
      <c r="AU1017" s="212" t="str">
        <f>IF(Q1017&gt;0,Q1017,"")</f>
        <v/>
      </c>
      <c r="AV1017" s="212" t="str">
        <f>IF(S1017&gt;0,S1017,"")</f>
        <v/>
      </c>
      <c r="AW1017" s="212" t="str">
        <f>IF(U1017&gt;0,U1017,"")</f>
        <v/>
      </c>
      <c r="AX1017" s="212" t="str">
        <f>IF(W1017&gt;0,W1017,"")</f>
        <v/>
      </c>
      <c r="AY1017" s="213" t="str">
        <f>IF(Y1017&gt;0,Y1017,"")</f>
        <v/>
      </c>
      <c r="AZ1017" s="213" t="str">
        <f>IF(AA1017&gt;0,AA1017,"")</f>
        <v/>
      </c>
      <c r="BA1017" s="255" t="str">
        <f>IF(SUM(O1017:AB1017)&gt;0,(SUM(O1017:AB1017)*H1016),"")</f>
        <v/>
      </c>
      <c r="BB1017" s="255" t="str">
        <f>IF(SUM(O1017:AB1017)&gt;0,K1017,"")</f>
        <v/>
      </c>
      <c r="BC1017" s="277" t="str">
        <f>IF(SUM(O1017:AB1017)&gt;0,"ITEM","")</f>
        <v/>
      </c>
      <c r="BD1017" s="193" t="str">
        <f>IF(BE1017="","",MAX(BD$879:BD1016)+1)</f>
        <v/>
      </c>
      <c r="BG1017" s="280" t="str">
        <f t="shared" si="32"/>
        <v/>
      </c>
      <c r="BH1017" s="279" t="str">
        <f t="shared" si="33"/>
        <v/>
      </c>
      <c r="BI1017" s="279" t="str">
        <f t="shared" si="34"/>
        <v/>
      </c>
      <c r="BJ1017" s="279" t="str">
        <f t="shared" si="35"/>
        <v/>
      </c>
      <c r="BK1017" s="279" t="str">
        <f t="shared" si="36"/>
        <v/>
      </c>
      <c r="BL1017" s="279" t="str">
        <f t="shared" si="37"/>
        <v/>
      </c>
      <c r="BM1017" s="279" t="str">
        <f t="shared" si="38"/>
        <v/>
      </c>
      <c r="BN1017" s="279" t="str">
        <f t="shared" si="39"/>
        <v/>
      </c>
      <c r="BO1017" s="279" t="str">
        <f t="shared" si="40"/>
        <v/>
      </c>
      <c r="BP1017" s="279" t="str">
        <f t="shared" si="41"/>
        <v/>
      </c>
      <c r="BQ1017" s="282" t="str">
        <f t="shared" si="42"/>
        <v/>
      </c>
      <c r="BR1017" s="280" t="str">
        <f t="shared" si="43"/>
        <v/>
      </c>
      <c r="BS1017" s="282" t="str">
        <f t="shared" si="44"/>
        <v/>
      </c>
    </row>
    <row r="1018" spans="1:71" ht="7" customHeight="1">
      <c r="A1018" s="21"/>
      <c r="B1018" s="21"/>
      <c r="C1018" s="21"/>
      <c r="D1018" s="21"/>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R1018" s="193" t="str">
        <f>IF(AS1018="","",MAX(AR$879:AR1017)+1)</f>
        <v/>
      </c>
      <c r="BD1018" s="193" t="str">
        <f>IF(BE1018="","",MAX(BD$879:BD1017)+1)</f>
        <v/>
      </c>
      <c r="BG1018" s="280" t="str">
        <f t="shared" si="32"/>
        <v/>
      </c>
      <c r="BH1018" s="279" t="str">
        <f t="shared" si="33"/>
        <v/>
      </c>
      <c r="BI1018" s="279" t="str">
        <f t="shared" si="34"/>
        <v/>
      </c>
      <c r="BJ1018" s="279" t="str">
        <f t="shared" si="35"/>
        <v/>
      </c>
      <c r="BK1018" s="279" t="str">
        <f t="shared" si="36"/>
        <v/>
      </c>
      <c r="BL1018" s="279" t="str">
        <f t="shared" si="37"/>
        <v/>
      </c>
      <c r="BM1018" s="279" t="str">
        <f t="shared" si="38"/>
        <v/>
      </c>
      <c r="BN1018" s="279" t="str">
        <f t="shared" si="39"/>
        <v/>
      </c>
      <c r="BO1018" s="279" t="str">
        <f t="shared" si="40"/>
        <v/>
      </c>
      <c r="BP1018" s="279" t="str">
        <f t="shared" si="41"/>
        <v/>
      </c>
      <c r="BQ1018" s="282" t="str">
        <f t="shared" si="42"/>
        <v/>
      </c>
      <c r="BR1018" s="280" t="str">
        <f t="shared" si="43"/>
        <v/>
      </c>
      <c r="BS1018" s="282" t="str">
        <f t="shared" si="44"/>
        <v/>
      </c>
    </row>
    <row r="1019" spans="1:71" ht="20.149999999999999" customHeight="1">
      <c r="A1019" s="57"/>
      <c r="B1019" s="345" t="s">
        <v>566</v>
      </c>
      <c r="C1019" s="345"/>
      <c r="D1019" s="345"/>
      <c r="E1019" s="345"/>
      <c r="F1019" s="345"/>
      <c r="G1019" s="345"/>
      <c r="H1019" s="340">
        <f>VLOOKUP($AG1019,PriceList,3,FALSE)</f>
        <v>2.85</v>
      </c>
      <c r="I1019" s="340"/>
      <c r="J1019" s="341"/>
      <c r="K1019" s="342"/>
      <c r="L1019" s="343"/>
      <c r="M1019" s="343"/>
      <c r="N1019" s="344"/>
      <c r="O1019" s="333"/>
      <c r="P1019" s="333"/>
      <c r="Q1019" s="334"/>
      <c r="R1019" s="334"/>
      <c r="S1019" s="333"/>
      <c r="T1019" s="333"/>
      <c r="U1019" s="334"/>
      <c r="V1019" s="334"/>
      <c r="W1019" s="333"/>
      <c r="X1019" s="333"/>
      <c r="Y1019" s="334"/>
      <c r="Z1019" s="334"/>
      <c r="AA1019" s="333"/>
      <c r="AB1019" s="333"/>
      <c r="AC1019" s="348">
        <f>(SUM(O1019:AB1020))*H1019</f>
        <v>0</v>
      </c>
      <c r="AD1019" s="349"/>
      <c r="AE1019" s="349"/>
      <c r="AF1019" s="21"/>
      <c r="AG1019" s="332" t="s">
        <v>567</v>
      </c>
      <c r="AJ1019" s="116" t="b">
        <f>OR(ISERROR(AC1019),ISERROR(H1019))</f>
        <v>0</v>
      </c>
      <c r="AQ1019" s="68" t="str">
        <f>IFERROR(LEFT(B1019,SEARCH("
",B1019)),B1019)</f>
        <v xml:space="preserve">Still Mineral Water Bottle
</v>
      </c>
      <c r="AR1019" s="193" t="str">
        <f>IF(AS1019="","",MAX(AR$879:AR1018)+1)</f>
        <v/>
      </c>
      <c r="AS1019" s="252" t="str">
        <f>IF(SUM(O1019:AB1019)&gt;0,AQ1019,"")</f>
        <v/>
      </c>
      <c r="AT1019" s="253" t="str">
        <f>IF(O1019&gt;0,O1019,"")</f>
        <v/>
      </c>
      <c r="AU1019" s="254" t="str">
        <f>IF(Q1019&gt;0,Q1019,"")</f>
        <v/>
      </c>
      <c r="AV1019" s="254" t="str">
        <f>IF(S1019&gt;0,S1019,"")</f>
        <v/>
      </c>
      <c r="AW1019" s="254" t="str">
        <f>IF(U1019&gt;0,U1019,"")</f>
        <v/>
      </c>
      <c r="AX1019" s="254" t="str">
        <f>IF(W1019&gt;0,W1019,"")</f>
        <v/>
      </c>
      <c r="AY1019" s="255" t="str">
        <f>IF(Y1019&gt;0,Y1019,"")</f>
        <v/>
      </c>
      <c r="AZ1019" s="255" t="str">
        <f>IF(AA1019&gt;0,AA1019,"")</f>
        <v/>
      </c>
      <c r="BA1019" s="255" t="str">
        <f>IF(SUM(O1019:AB1019)&gt;0,(SUM(O1019:AB1019)*H1019),"")</f>
        <v/>
      </c>
      <c r="BB1019" s="255" t="str">
        <f>IF(SUM(O1019:AB1019)&gt;0,K1019,"")</f>
        <v/>
      </c>
      <c r="BC1019" s="276" t="str">
        <f>IF(SUM(O1019:AB1019)&gt;0,"ITEM","")</f>
        <v/>
      </c>
      <c r="BD1019" s="193" t="str">
        <f>IF(BE1019="","",MAX(BD$879:BD1018)+1)</f>
        <v/>
      </c>
      <c r="BG1019" s="280" t="str">
        <f t="shared" si="32"/>
        <v/>
      </c>
      <c r="BH1019" s="279" t="str">
        <f t="shared" si="33"/>
        <v/>
      </c>
      <c r="BI1019" s="279" t="str">
        <f t="shared" si="34"/>
        <v/>
      </c>
      <c r="BJ1019" s="279" t="str">
        <f t="shared" si="35"/>
        <v/>
      </c>
      <c r="BK1019" s="279" t="str">
        <f t="shared" si="36"/>
        <v/>
      </c>
      <c r="BL1019" s="279" t="str">
        <f t="shared" si="37"/>
        <v/>
      </c>
      <c r="BM1019" s="279" t="str">
        <f t="shared" si="38"/>
        <v/>
      </c>
      <c r="BN1019" s="279" t="str">
        <f t="shared" si="39"/>
        <v/>
      </c>
      <c r="BO1019" s="279" t="str">
        <f t="shared" si="40"/>
        <v/>
      </c>
      <c r="BP1019" s="279" t="str">
        <f t="shared" si="41"/>
        <v/>
      </c>
      <c r="BQ1019" s="282" t="str">
        <f t="shared" si="42"/>
        <v/>
      </c>
      <c r="BR1019" s="280" t="str">
        <f t="shared" si="43"/>
        <v/>
      </c>
      <c r="BS1019" s="282" t="str">
        <f t="shared" si="44"/>
        <v/>
      </c>
    </row>
    <row r="1020" spans="1:71" ht="20.149999999999999" customHeight="1">
      <c r="A1020" s="57"/>
      <c r="B1020" s="345"/>
      <c r="C1020" s="345"/>
      <c r="D1020" s="345"/>
      <c r="E1020" s="345"/>
      <c r="F1020" s="345"/>
      <c r="G1020" s="345"/>
      <c r="H1020" s="340"/>
      <c r="I1020" s="340"/>
      <c r="J1020" s="341"/>
      <c r="K1020" s="342"/>
      <c r="L1020" s="343"/>
      <c r="M1020" s="343"/>
      <c r="N1020" s="344"/>
      <c r="O1020" s="333"/>
      <c r="P1020" s="333"/>
      <c r="Q1020" s="334"/>
      <c r="R1020" s="334"/>
      <c r="S1020" s="333"/>
      <c r="T1020" s="333"/>
      <c r="U1020" s="334"/>
      <c r="V1020" s="334"/>
      <c r="W1020" s="333"/>
      <c r="X1020" s="333"/>
      <c r="Y1020" s="334"/>
      <c r="Z1020" s="334"/>
      <c r="AA1020" s="333"/>
      <c r="AB1020" s="333"/>
      <c r="AC1020" s="348"/>
      <c r="AD1020" s="349"/>
      <c r="AE1020" s="349"/>
      <c r="AF1020" s="21"/>
      <c r="AG1020" s="332"/>
      <c r="AQ1020" s="68" t="str">
        <f>IFERROR(LEFT(B1019,SEARCH("
",B1019)),B1019)</f>
        <v xml:space="preserve">Still Mineral Water Bottle
</v>
      </c>
      <c r="AR1020" s="193" t="str">
        <f>IF(AS1020="","",MAX(AR$879:AR1019)+1)</f>
        <v/>
      </c>
      <c r="AS1020" s="209" t="str">
        <f>IF(SUM(O1020:AB1020)&gt;0,AQ1020,"")</f>
        <v/>
      </c>
      <c r="AT1020" s="251" t="str">
        <f>IF(O1020&gt;0,O1020,"")</f>
        <v/>
      </c>
      <c r="AU1020" s="212" t="str">
        <f>IF(Q1020&gt;0,Q1020,"")</f>
        <v/>
      </c>
      <c r="AV1020" s="212" t="str">
        <f>IF(S1020&gt;0,S1020,"")</f>
        <v/>
      </c>
      <c r="AW1020" s="212" t="str">
        <f>IF(U1020&gt;0,U1020,"")</f>
        <v/>
      </c>
      <c r="AX1020" s="212" t="str">
        <f>IF(W1020&gt;0,W1020,"")</f>
        <v/>
      </c>
      <c r="AY1020" s="213" t="str">
        <f>IF(Y1020&gt;0,Y1020,"")</f>
        <v/>
      </c>
      <c r="AZ1020" s="213" t="str">
        <f>IF(AA1020&gt;0,AA1020,"")</f>
        <v/>
      </c>
      <c r="BA1020" s="255" t="str">
        <f>IF(SUM(O1020:AB1020)&gt;0,(SUM(O1020:AB1020)*H1019),"")</f>
        <v/>
      </c>
      <c r="BB1020" s="255" t="str">
        <f>IF(SUM(O1020:AB1020)&gt;0,K1020,"")</f>
        <v/>
      </c>
      <c r="BC1020" s="277" t="str">
        <f>IF(SUM(O1020:AB1020)&gt;0,"ITEM","")</f>
        <v/>
      </c>
      <c r="BD1020" s="193" t="str">
        <f>IF(BE1020="","",MAX(BD$879:BD1019)+1)</f>
        <v/>
      </c>
      <c r="BG1020" s="280" t="str">
        <f t="shared" si="32"/>
        <v/>
      </c>
      <c r="BH1020" s="279" t="str">
        <f t="shared" si="33"/>
        <v/>
      </c>
      <c r="BI1020" s="279" t="str">
        <f t="shared" si="34"/>
        <v/>
      </c>
      <c r="BJ1020" s="279" t="str">
        <f t="shared" si="35"/>
        <v/>
      </c>
      <c r="BK1020" s="279" t="str">
        <f t="shared" si="36"/>
        <v/>
      </c>
      <c r="BL1020" s="279" t="str">
        <f t="shared" si="37"/>
        <v/>
      </c>
      <c r="BM1020" s="279" t="str">
        <f t="shared" si="38"/>
        <v/>
      </c>
      <c r="BN1020" s="279" t="str">
        <f t="shared" si="39"/>
        <v/>
      </c>
      <c r="BO1020" s="279" t="str">
        <f t="shared" si="40"/>
        <v/>
      </c>
      <c r="BP1020" s="279" t="str">
        <f t="shared" si="41"/>
        <v/>
      </c>
      <c r="BQ1020" s="282" t="str">
        <f t="shared" si="42"/>
        <v/>
      </c>
      <c r="BR1020" s="280" t="str">
        <f t="shared" si="43"/>
        <v/>
      </c>
      <c r="BS1020" s="282" t="str">
        <f t="shared" si="44"/>
        <v/>
      </c>
    </row>
    <row r="1021" spans="1:71" ht="7" customHeight="1">
      <c r="A1021" s="21"/>
      <c r="B1021" s="21"/>
      <c r="C1021" s="21"/>
      <c r="D1021" s="21"/>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R1021" s="193" t="str">
        <f>IF(AS1021="","",MAX(AR$879:AR1020)+1)</f>
        <v/>
      </c>
      <c r="BD1021" s="193" t="str">
        <f>IF(BE1021="","",MAX(BD$879:BD1020)+1)</f>
        <v/>
      </c>
      <c r="BG1021" s="280" t="str">
        <f t="shared" si="32"/>
        <v/>
      </c>
      <c r="BH1021" s="279" t="str">
        <f t="shared" si="33"/>
        <v/>
      </c>
      <c r="BI1021" s="279" t="str">
        <f t="shared" si="34"/>
        <v/>
      </c>
      <c r="BJ1021" s="279" t="str">
        <f t="shared" si="35"/>
        <v/>
      </c>
      <c r="BK1021" s="279" t="str">
        <f t="shared" si="36"/>
        <v/>
      </c>
      <c r="BL1021" s="279" t="str">
        <f t="shared" si="37"/>
        <v/>
      </c>
      <c r="BM1021" s="279" t="str">
        <f t="shared" si="38"/>
        <v/>
      </c>
      <c r="BN1021" s="279" t="str">
        <f t="shared" si="39"/>
        <v/>
      </c>
      <c r="BO1021" s="279" t="str">
        <f t="shared" si="40"/>
        <v/>
      </c>
      <c r="BP1021" s="279" t="str">
        <f t="shared" si="41"/>
        <v/>
      </c>
      <c r="BQ1021" s="282" t="str">
        <f t="shared" si="42"/>
        <v/>
      </c>
      <c r="BR1021" s="280" t="str">
        <f t="shared" si="43"/>
        <v/>
      </c>
      <c r="BS1021" s="282" t="str">
        <f t="shared" si="44"/>
        <v/>
      </c>
    </row>
    <row r="1022" spans="1:71" ht="23.15" customHeight="1">
      <c r="A1022" s="57"/>
      <c r="B1022" s="345" t="s">
        <v>568</v>
      </c>
      <c r="C1022" s="345"/>
      <c r="D1022" s="345"/>
      <c r="E1022" s="345"/>
      <c r="F1022" s="345"/>
      <c r="G1022" s="345"/>
      <c r="H1022" s="340">
        <f>VLOOKUP($AG1022,PriceList,3,FALSE)</f>
        <v>2.85</v>
      </c>
      <c r="I1022" s="340"/>
      <c r="J1022" s="341"/>
      <c r="K1022" s="342"/>
      <c r="L1022" s="343"/>
      <c r="M1022" s="343"/>
      <c r="N1022" s="344"/>
      <c r="O1022" s="333"/>
      <c r="P1022" s="333"/>
      <c r="Q1022" s="334"/>
      <c r="R1022" s="334"/>
      <c r="S1022" s="333"/>
      <c r="T1022" s="333"/>
      <c r="U1022" s="334"/>
      <c r="V1022" s="334"/>
      <c r="W1022" s="333"/>
      <c r="X1022" s="333"/>
      <c r="Y1022" s="334"/>
      <c r="Z1022" s="334"/>
      <c r="AA1022" s="333"/>
      <c r="AB1022" s="333"/>
      <c r="AC1022" s="348">
        <f>(SUM(O1022:AB1023))*H1022</f>
        <v>0</v>
      </c>
      <c r="AD1022" s="349"/>
      <c r="AE1022" s="349"/>
      <c r="AF1022" s="21"/>
      <c r="AG1022" s="332" t="s">
        <v>569</v>
      </c>
      <c r="AJ1022" s="116" t="b">
        <f>OR(ISERROR(AC1022),ISERROR(H1022))</f>
        <v>0</v>
      </c>
      <c r="AQ1022" s="68" t="str">
        <f>IFERROR(LEFT(B1022,SEARCH("
",B1022)),B1022)</f>
        <v xml:space="preserve">Sparkling Mineral Water Bottle
</v>
      </c>
      <c r="AR1022" s="193" t="str">
        <f>IF(AS1022="","",MAX(AR$879:AR1021)+1)</f>
        <v/>
      </c>
      <c r="AS1022" s="252" t="str">
        <f>IF(SUM(O1022:AB1022)&gt;0,AQ1022,"")</f>
        <v/>
      </c>
      <c r="AT1022" s="253" t="str">
        <f>IF(O1022&gt;0,O1022,"")</f>
        <v/>
      </c>
      <c r="AU1022" s="254" t="str">
        <f>IF(Q1022&gt;0,Q1022,"")</f>
        <v/>
      </c>
      <c r="AV1022" s="254" t="str">
        <f>IF(S1022&gt;0,S1022,"")</f>
        <v/>
      </c>
      <c r="AW1022" s="254" t="str">
        <f>IF(U1022&gt;0,U1022,"")</f>
        <v/>
      </c>
      <c r="AX1022" s="254" t="str">
        <f>IF(W1022&gt;0,W1022,"")</f>
        <v/>
      </c>
      <c r="AY1022" s="255" t="str">
        <f>IF(Y1022&gt;0,Y1022,"")</f>
        <v/>
      </c>
      <c r="AZ1022" s="255" t="str">
        <f>IF(AA1022&gt;0,AA1022,"")</f>
        <v/>
      </c>
      <c r="BA1022" s="255" t="str">
        <f>IF(SUM(O1022:AB1022)&gt;0,(SUM(O1022:AB1022)*H1022),"")</f>
        <v/>
      </c>
      <c r="BB1022" s="255" t="str">
        <f>IF(SUM(O1022:AB1022)&gt;0,K1022,"")</f>
        <v/>
      </c>
      <c r="BC1022" s="276" t="str">
        <f>IF(SUM(O1022:AB1022)&gt;0,"ITEM","")</f>
        <v/>
      </c>
      <c r="BD1022" s="193" t="str">
        <f>IF(BE1022="","",MAX(BD$879:BD1021)+1)</f>
        <v/>
      </c>
      <c r="BG1022" s="280" t="str">
        <f t="shared" si="32"/>
        <v/>
      </c>
      <c r="BH1022" s="279" t="str">
        <f t="shared" si="33"/>
        <v/>
      </c>
      <c r="BI1022" s="279" t="str">
        <f t="shared" si="34"/>
        <v/>
      </c>
      <c r="BJ1022" s="279" t="str">
        <f t="shared" si="35"/>
        <v/>
      </c>
      <c r="BK1022" s="279" t="str">
        <f t="shared" si="36"/>
        <v/>
      </c>
      <c r="BL1022" s="279" t="str">
        <f t="shared" si="37"/>
        <v/>
      </c>
      <c r="BM1022" s="279" t="str">
        <f t="shared" si="38"/>
        <v/>
      </c>
      <c r="BN1022" s="279" t="str">
        <f t="shared" si="39"/>
        <v/>
      </c>
      <c r="BO1022" s="279" t="str">
        <f t="shared" si="40"/>
        <v/>
      </c>
      <c r="BP1022" s="279" t="str">
        <f t="shared" si="41"/>
        <v/>
      </c>
      <c r="BQ1022" s="282" t="str">
        <f t="shared" si="42"/>
        <v/>
      </c>
      <c r="BR1022" s="280" t="str">
        <f t="shared" si="43"/>
        <v/>
      </c>
      <c r="BS1022" s="282" t="str">
        <f t="shared" si="44"/>
        <v/>
      </c>
    </row>
    <row r="1023" spans="1:71" ht="23.15" customHeight="1">
      <c r="A1023" s="57"/>
      <c r="B1023" s="345"/>
      <c r="C1023" s="345"/>
      <c r="D1023" s="345"/>
      <c r="E1023" s="345"/>
      <c r="F1023" s="345"/>
      <c r="G1023" s="345"/>
      <c r="H1023" s="340"/>
      <c r="I1023" s="340"/>
      <c r="J1023" s="341"/>
      <c r="K1023" s="342"/>
      <c r="L1023" s="343"/>
      <c r="M1023" s="343"/>
      <c r="N1023" s="344"/>
      <c r="O1023" s="333"/>
      <c r="P1023" s="333"/>
      <c r="Q1023" s="334"/>
      <c r="R1023" s="334"/>
      <c r="S1023" s="333"/>
      <c r="T1023" s="333"/>
      <c r="U1023" s="334"/>
      <c r="V1023" s="334"/>
      <c r="W1023" s="333"/>
      <c r="X1023" s="333"/>
      <c r="Y1023" s="334"/>
      <c r="Z1023" s="334"/>
      <c r="AA1023" s="333"/>
      <c r="AB1023" s="333"/>
      <c r="AC1023" s="348"/>
      <c r="AD1023" s="349"/>
      <c r="AE1023" s="349"/>
      <c r="AF1023" s="21"/>
      <c r="AG1023" s="332"/>
      <c r="AQ1023" s="68" t="str">
        <f>IFERROR(LEFT(B1022,SEARCH("
",B1022)),B1022)</f>
        <v xml:space="preserve">Sparkling Mineral Water Bottle
</v>
      </c>
      <c r="AR1023" s="193" t="str">
        <f>IF(AS1023="","",MAX(AR$879:AR1022)+1)</f>
        <v/>
      </c>
      <c r="AS1023" s="209" t="str">
        <f>IF(SUM(O1023:AB1023)&gt;0,AQ1023,"")</f>
        <v/>
      </c>
      <c r="AT1023" s="251" t="str">
        <f>IF(O1023&gt;0,O1023,"")</f>
        <v/>
      </c>
      <c r="AU1023" s="212" t="str">
        <f>IF(Q1023&gt;0,Q1023,"")</f>
        <v/>
      </c>
      <c r="AV1023" s="212" t="str">
        <f>IF(S1023&gt;0,S1023,"")</f>
        <v/>
      </c>
      <c r="AW1023" s="212" t="str">
        <f>IF(U1023&gt;0,U1023,"")</f>
        <v/>
      </c>
      <c r="AX1023" s="212" t="str">
        <f>IF(W1023&gt;0,W1023,"")</f>
        <v/>
      </c>
      <c r="AY1023" s="213" t="str">
        <f>IF(Y1023&gt;0,Y1023,"")</f>
        <v/>
      </c>
      <c r="AZ1023" s="213" t="str">
        <f>IF(AA1023&gt;0,AA1023,"")</f>
        <v/>
      </c>
      <c r="BA1023" s="255" t="str">
        <f>IF(SUM(O1023:AB1023)&gt;0,(SUM(O1023:AB1023)*H1022),"")</f>
        <v/>
      </c>
      <c r="BB1023" s="255" t="str">
        <f>IF(SUM(O1023:AB1023)&gt;0,K1023,"")</f>
        <v/>
      </c>
      <c r="BC1023" s="277" t="str">
        <f>IF(SUM(O1023:AB1023)&gt;0,"ITEM","")</f>
        <v/>
      </c>
      <c r="BD1023" s="193" t="str">
        <f>IF(BE1023="","",MAX(BD$879:BD1022)+1)</f>
        <v/>
      </c>
      <c r="BG1023" s="280" t="str">
        <f t="shared" si="32"/>
        <v/>
      </c>
      <c r="BH1023" s="279" t="str">
        <f t="shared" si="33"/>
        <v/>
      </c>
      <c r="BI1023" s="279" t="str">
        <f t="shared" si="34"/>
        <v/>
      </c>
      <c r="BJ1023" s="279" t="str">
        <f t="shared" si="35"/>
        <v/>
      </c>
      <c r="BK1023" s="279" t="str">
        <f t="shared" si="36"/>
        <v/>
      </c>
      <c r="BL1023" s="279" t="str">
        <f t="shared" si="37"/>
        <v/>
      </c>
      <c r="BM1023" s="279" t="str">
        <f t="shared" si="38"/>
        <v/>
      </c>
      <c r="BN1023" s="279" t="str">
        <f t="shared" si="39"/>
        <v/>
      </c>
      <c r="BO1023" s="279" t="str">
        <f t="shared" si="40"/>
        <v/>
      </c>
      <c r="BP1023" s="279" t="str">
        <f t="shared" si="41"/>
        <v/>
      </c>
      <c r="BQ1023" s="282" t="str">
        <f t="shared" si="42"/>
        <v/>
      </c>
      <c r="BR1023" s="280" t="str">
        <f t="shared" si="43"/>
        <v/>
      </c>
      <c r="BS1023" s="282" t="str">
        <f t="shared" si="44"/>
        <v/>
      </c>
    </row>
    <row r="1024" spans="1:71" ht="7" customHeight="1">
      <c r="A1024" s="21"/>
      <c r="B1024" s="21"/>
      <c r="C1024" s="21"/>
      <c r="D1024" s="21"/>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R1024" s="193" t="str">
        <f>IF(AS1024="","",MAX(AR$879:AR1023)+1)</f>
        <v/>
      </c>
      <c r="BD1024" s="193" t="str">
        <f>IF(BE1024="","",MAX(BD$879:BD1023)+1)</f>
        <v/>
      </c>
      <c r="BG1024" s="280" t="str">
        <f t="shared" si="32"/>
        <v/>
      </c>
      <c r="BH1024" s="279" t="str">
        <f t="shared" si="33"/>
        <v/>
      </c>
      <c r="BI1024" s="279" t="str">
        <f t="shared" si="34"/>
        <v/>
      </c>
      <c r="BJ1024" s="279" t="str">
        <f t="shared" si="35"/>
        <v/>
      </c>
      <c r="BK1024" s="279" t="str">
        <f t="shared" si="36"/>
        <v/>
      </c>
      <c r="BL1024" s="279" t="str">
        <f t="shared" si="37"/>
        <v/>
      </c>
      <c r="BM1024" s="279" t="str">
        <f t="shared" si="38"/>
        <v/>
      </c>
      <c r="BN1024" s="279" t="str">
        <f t="shared" si="39"/>
        <v/>
      </c>
      <c r="BO1024" s="279" t="str">
        <f t="shared" si="40"/>
        <v/>
      </c>
      <c r="BP1024" s="279" t="str">
        <f t="shared" si="41"/>
        <v/>
      </c>
      <c r="BQ1024" s="282" t="str">
        <f t="shared" si="42"/>
        <v/>
      </c>
      <c r="BR1024" s="280" t="str">
        <f t="shared" si="43"/>
        <v/>
      </c>
      <c r="BS1024" s="282" t="str">
        <f t="shared" si="44"/>
        <v/>
      </c>
    </row>
    <row r="1025" spans="1:71" ht="20.149999999999999" hidden="1" customHeight="1">
      <c r="A1025" s="57"/>
      <c r="B1025" s="345" t="s">
        <v>570</v>
      </c>
      <c r="C1025" s="345"/>
      <c r="D1025" s="345"/>
      <c r="E1025" s="345"/>
      <c r="F1025" s="345"/>
      <c r="G1025" s="345"/>
      <c r="H1025" s="340">
        <f>VLOOKUP($AG1025,PriceList,3,FALSE)</f>
        <v>22.8</v>
      </c>
      <c r="I1025" s="340"/>
      <c r="J1025" s="341"/>
      <c r="K1025" s="342"/>
      <c r="L1025" s="343"/>
      <c r="M1025" s="343"/>
      <c r="N1025" s="344"/>
      <c r="O1025" s="333"/>
      <c r="P1025" s="333"/>
      <c r="Q1025" s="334"/>
      <c r="R1025" s="334"/>
      <c r="S1025" s="333"/>
      <c r="T1025" s="333"/>
      <c r="U1025" s="334"/>
      <c r="V1025" s="334"/>
      <c r="W1025" s="333"/>
      <c r="X1025" s="333"/>
      <c r="Y1025" s="334"/>
      <c r="Z1025" s="334"/>
      <c r="AA1025" s="333"/>
      <c r="AB1025" s="333"/>
      <c r="AC1025" s="348">
        <f>(SUM(O1025:AB1026))*H1025</f>
        <v>0</v>
      </c>
      <c r="AD1025" s="349"/>
      <c r="AE1025" s="349"/>
      <c r="AF1025" s="21"/>
      <c r="AG1025" s="332" t="s">
        <v>571</v>
      </c>
      <c r="AJ1025" s="116" t="b">
        <f>OR(ISERROR(AC1025),ISERROR(H1025))</f>
        <v>0</v>
      </c>
      <c r="AQ1025" s="68" t="str">
        <f>IFERROR(LEFT(B1025,SEARCH("
",B1025)),B1025)</f>
        <v xml:space="preserve">Coca Cola 500ml x 12
</v>
      </c>
      <c r="AR1025" s="193" t="str">
        <f>IF(AS1025="","",MAX(AR$879:AR1024)+1)</f>
        <v/>
      </c>
      <c r="AS1025" s="252" t="str">
        <f>IF(SUM(O1025:AB1025)&gt;0,AQ1025,"")</f>
        <v/>
      </c>
      <c r="AT1025" s="253" t="str">
        <f>IF(O1025&gt;0,O1025,"")</f>
        <v/>
      </c>
      <c r="AU1025" s="254" t="str">
        <f>IF(Q1025&gt;0,Q1025,"")</f>
        <v/>
      </c>
      <c r="AV1025" s="254" t="str">
        <f>IF(S1025&gt;0,S1025,"")</f>
        <v/>
      </c>
      <c r="AW1025" s="254" t="str">
        <f>IF(U1025&gt;0,U1025,"")</f>
        <v/>
      </c>
      <c r="AX1025" s="254" t="str">
        <f>IF(W1025&gt;0,W1025,"")</f>
        <v/>
      </c>
      <c r="AY1025" s="255" t="str">
        <f>IF(Y1025&gt;0,Y1025,"")</f>
        <v/>
      </c>
      <c r="AZ1025" s="255" t="str">
        <f>IF(AA1025&gt;0,AA1025,"")</f>
        <v/>
      </c>
      <c r="BA1025" s="255" t="str">
        <f>IF(SUM(O1025:AB1025)&gt;0,(SUM(O1025:AB1025)*H1025),"")</f>
        <v/>
      </c>
      <c r="BB1025" s="255" t="str">
        <f>IF(SUM(O1025:AB1025)&gt;0,K1025,"")</f>
        <v/>
      </c>
      <c r="BC1025" s="276" t="str">
        <f>IF(SUM(O1025:AB1025)&gt;0,"ITEM","")</f>
        <v/>
      </c>
      <c r="BD1025" s="193" t="str">
        <f>IF(BE1025="","",MAX(BD$879:BD1024)+1)</f>
        <v/>
      </c>
      <c r="BG1025" s="280" t="str">
        <f t="shared" si="32"/>
        <v/>
      </c>
      <c r="BH1025" s="279" t="str">
        <f t="shared" si="33"/>
        <v/>
      </c>
      <c r="BI1025" s="279" t="str">
        <f t="shared" si="34"/>
        <v/>
      </c>
      <c r="BJ1025" s="279" t="str">
        <f t="shared" si="35"/>
        <v/>
      </c>
      <c r="BK1025" s="279" t="str">
        <f t="shared" si="36"/>
        <v/>
      </c>
      <c r="BL1025" s="279" t="str">
        <f t="shared" si="37"/>
        <v/>
      </c>
      <c r="BM1025" s="279" t="str">
        <f t="shared" si="38"/>
        <v/>
      </c>
      <c r="BN1025" s="279" t="str">
        <f t="shared" si="39"/>
        <v/>
      </c>
      <c r="BO1025" s="279" t="str">
        <f t="shared" si="40"/>
        <v/>
      </c>
      <c r="BP1025" s="279" t="str">
        <f t="shared" si="41"/>
        <v/>
      </c>
      <c r="BQ1025" s="282" t="str">
        <f t="shared" si="42"/>
        <v/>
      </c>
      <c r="BR1025" s="280" t="str">
        <f t="shared" si="43"/>
        <v/>
      </c>
      <c r="BS1025" s="282" t="str">
        <f t="shared" si="44"/>
        <v/>
      </c>
    </row>
    <row r="1026" spans="1:71" ht="20.149999999999999" hidden="1" customHeight="1">
      <c r="A1026" s="57"/>
      <c r="B1026" s="345"/>
      <c r="C1026" s="345"/>
      <c r="D1026" s="345"/>
      <c r="E1026" s="345"/>
      <c r="F1026" s="345"/>
      <c r="G1026" s="345"/>
      <c r="H1026" s="340"/>
      <c r="I1026" s="340"/>
      <c r="J1026" s="341"/>
      <c r="K1026" s="342"/>
      <c r="L1026" s="343"/>
      <c r="M1026" s="343"/>
      <c r="N1026" s="344"/>
      <c r="O1026" s="333"/>
      <c r="P1026" s="333"/>
      <c r="Q1026" s="334"/>
      <c r="R1026" s="334"/>
      <c r="S1026" s="333"/>
      <c r="T1026" s="333"/>
      <c r="U1026" s="334"/>
      <c r="V1026" s="334"/>
      <c r="W1026" s="333"/>
      <c r="X1026" s="333"/>
      <c r="Y1026" s="334"/>
      <c r="Z1026" s="334"/>
      <c r="AA1026" s="333"/>
      <c r="AB1026" s="333"/>
      <c r="AC1026" s="348"/>
      <c r="AD1026" s="349"/>
      <c r="AE1026" s="349"/>
      <c r="AF1026" s="21"/>
      <c r="AG1026" s="332"/>
      <c r="AQ1026" s="68" t="str">
        <f>IFERROR(LEFT(B1025,SEARCH("
",B1025)),B1025)</f>
        <v xml:space="preserve">Coca Cola 500ml x 12
</v>
      </c>
      <c r="AR1026" s="193" t="str">
        <f>IF(AS1026="","",MAX(AR$879:AR1025)+1)</f>
        <v/>
      </c>
      <c r="AS1026" s="209" t="str">
        <f>IF(SUM(O1026:AB1026)&gt;0,AQ1026,"")</f>
        <v/>
      </c>
      <c r="AT1026" s="251" t="str">
        <f>IF(O1026&gt;0,O1026,"")</f>
        <v/>
      </c>
      <c r="AU1026" s="212" t="str">
        <f>IF(Q1026&gt;0,Q1026,"")</f>
        <v/>
      </c>
      <c r="AV1026" s="212" t="str">
        <f>IF(S1026&gt;0,S1026,"")</f>
        <v/>
      </c>
      <c r="AW1026" s="212" t="str">
        <f>IF(U1026&gt;0,U1026,"")</f>
        <v/>
      </c>
      <c r="AX1026" s="212" t="str">
        <f>IF(W1026&gt;0,W1026,"")</f>
        <v/>
      </c>
      <c r="AY1026" s="213" t="str">
        <f>IF(Y1026&gt;0,Y1026,"")</f>
        <v/>
      </c>
      <c r="AZ1026" s="213" t="str">
        <f>IF(AA1026&gt;0,AA1026,"")</f>
        <v/>
      </c>
      <c r="BA1026" s="255" t="str">
        <f>IF(SUM(O1026:AB1026)&gt;0,(SUM(O1026:AB1026)*H1025),"")</f>
        <v/>
      </c>
      <c r="BB1026" s="255" t="str">
        <f>IF(SUM(O1026:AB1026)&gt;0,K1026,"")</f>
        <v/>
      </c>
      <c r="BC1026" s="277" t="str">
        <f>IF(SUM(O1026:AB1026)&gt;0,"ITEM","")</f>
        <v/>
      </c>
      <c r="BD1026" s="193" t="str">
        <f>IF(BE1026="","",MAX(BD$879:BD1025)+1)</f>
        <v/>
      </c>
      <c r="BG1026" s="280" t="str">
        <f t="shared" si="32"/>
        <v/>
      </c>
      <c r="BH1026" s="279" t="str">
        <f t="shared" si="33"/>
        <v/>
      </c>
      <c r="BI1026" s="279" t="str">
        <f t="shared" si="34"/>
        <v/>
      </c>
      <c r="BJ1026" s="279" t="str">
        <f t="shared" si="35"/>
        <v/>
      </c>
      <c r="BK1026" s="279" t="str">
        <f t="shared" si="36"/>
        <v/>
      </c>
      <c r="BL1026" s="279" t="str">
        <f t="shared" si="37"/>
        <v/>
      </c>
      <c r="BM1026" s="279" t="str">
        <f t="shared" si="38"/>
        <v/>
      </c>
      <c r="BN1026" s="279" t="str">
        <f t="shared" si="39"/>
        <v/>
      </c>
      <c r="BO1026" s="279" t="str">
        <f t="shared" si="40"/>
        <v/>
      </c>
      <c r="BP1026" s="279" t="str">
        <f t="shared" si="41"/>
        <v/>
      </c>
      <c r="BQ1026" s="282" t="str">
        <f t="shared" si="42"/>
        <v/>
      </c>
      <c r="BR1026" s="280" t="str">
        <f t="shared" si="43"/>
        <v/>
      </c>
      <c r="BS1026" s="282" t="str">
        <f t="shared" si="44"/>
        <v/>
      </c>
    </row>
    <row r="1027" spans="1:71" ht="7" hidden="1" customHeight="1">
      <c r="A1027" s="21"/>
      <c r="B1027" s="21"/>
      <c r="C1027" s="21"/>
      <c r="D1027" s="21"/>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R1027" s="193" t="str">
        <f>IF(AS1027="","",MAX(AR$879:AR1026)+1)</f>
        <v/>
      </c>
      <c r="BD1027" s="193" t="str">
        <f>IF(BE1027="","",MAX(BD$879:BD1026)+1)</f>
        <v/>
      </c>
      <c r="BG1027" s="280" t="str">
        <f t="shared" si="32"/>
        <v/>
      </c>
      <c r="BH1027" s="279" t="str">
        <f t="shared" si="33"/>
        <v/>
      </c>
      <c r="BI1027" s="279" t="str">
        <f t="shared" si="34"/>
        <v/>
      </c>
      <c r="BJ1027" s="279" t="str">
        <f t="shared" si="35"/>
        <v/>
      </c>
      <c r="BK1027" s="279" t="str">
        <f t="shared" si="36"/>
        <v/>
      </c>
      <c r="BL1027" s="279" t="str">
        <f t="shared" si="37"/>
        <v/>
      </c>
      <c r="BM1027" s="279" t="str">
        <f t="shared" si="38"/>
        <v/>
      </c>
      <c r="BN1027" s="279" t="str">
        <f t="shared" si="39"/>
        <v/>
      </c>
      <c r="BO1027" s="279" t="str">
        <f t="shared" si="40"/>
        <v/>
      </c>
      <c r="BP1027" s="279" t="str">
        <f t="shared" si="41"/>
        <v/>
      </c>
      <c r="BQ1027" s="282" t="str">
        <f t="shared" si="42"/>
        <v/>
      </c>
      <c r="BR1027" s="280" t="str">
        <f t="shared" si="43"/>
        <v/>
      </c>
      <c r="BS1027" s="282" t="str">
        <f t="shared" si="44"/>
        <v/>
      </c>
    </row>
    <row r="1028" spans="1:71" ht="20.149999999999999" hidden="1" customHeight="1">
      <c r="A1028" s="57"/>
      <c r="B1028" s="345" t="s">
        <v>572</v>
      </c>
      <c r="C1028" s="345"/>
      <c r="D1028" s="345"/>
      <c r="E1028" s="345"/>
      <c r="F1028" s="345"/>
      <c r="G1028" s="345"/>
      <c r="H1028" s="340">
        <f>VLOOKUP($AG1028,PriceList,3,FALSE)</f>
        <v>33</v>
      </c>
      <c r="I1028" s="340"/>
      <c r="J1028" s="341"/>
      <c r="K1028" s="342"/>
      <c r="L1028" s="343"/>
      <c r="M1028" s="343"/>
      <c r="N1028" s="344"/>
      <c r="O1028" s="333"/>
      <c r="P1028" s="333"/>
      <c r="Q1028" s="334"/>
      <c r="R1028" s="334"/>
      <c r="S1028" s="333"/>
      <c r="T1028" s="333"/>
      <c r="U1028" s="334"/>
      <c r="V1028" s="334"/>
      <c r="W1028" s="333"/>
      <c r="X1028" s="333"/>
      <c r="Y1028" s="334"/>
      <c r="Z1028" s="334"/>
      <c r="AA1028" s="333"/>
      <c r="AB1028" s="333"/>
      <c r="AC1028" s="348">
        <f>(SUM(O1028:AB1029))*H1028</f>
        <v>0</v>
      </c>
      <c r="AD1028" s="349"/>
      <c r="AE1028" s="349"/>
      <c r="AF1028" s="21"/>
      <c r="AG1028" s="332" t="s">
        <v>573</v>
      </c>
      <c r="AJ1028" s="116" t="b">
        <f>OR(ISERROR(AC1028),ISERROR(H1028))</f>
        <v>0</v>
      </c>
      <c r="AQ1028" s="68" t="str">
        <f>IFERROR(LEFT(B1028,SEARCH("
",B1028)),B1028)</f>
        <v xml:space="preserve">Coca Cola 500 ml x 24
</v>
      </c>
      <c r="AR1028" s="193" t="str">
        <f>IF(AS1028="","",MAX(AR$879:AR1027)+1)</f>
        <v/>
      </c>
      <c r="AS1028" s="252" t="str">
        <f>IF(SUM(O1028:AB1028)&gt;0,AQ1028,"")</f>
        <v/>
      </c>
      <c r="AT1028" s="253" t="str">
        <f>IF(O1028&gt;0,O1028,"")</f>
        <v/>
      </c>
      <c r="AU1028" s="254" t="str">
        <f>IF(Q1028&gt;0,Q1028,"")</f>
        <v/>
      </c>
      <c r="AV1028" s="254" t="str">
        <f>IF(S1028&gt;0,S1028,"")</f>
        <v/>
      </c>
      <c r="AW1028" s="254" t="str">
        <f>IF(U1028&gt;0,U1028,"")</f>
        <v/>
      </c>
      <c r="AX1028" s="254" t="str">
        <f>IF(W1028&gt;0,W1028,"")</f>
        <v/>
      </c>
      <c r="AY1028" s="255" t="str">
        <f>IF(Y1028&gt;0,Y1028,"")</f>
        <v/>
      </c>
      <c r="AZ1028" s="255" t="str">
        <f>IF(AA1028&gt;0,AA1028,"")</f>
        <v/>
      </c>
      <c r="BA1028" s="255" t="str">
        <f>IF(SUM(O1028:AB1028)&gt;0,(SUM(O1028:AB1028)*H1028),"")</f>
        <v/>
      </c>
      <c r="BB1028" s="255" t="str">
        <f>IF(SUM(O1028:AB1028)&gt;0,K1028,"")</f>
        <v/>
      </c>
      <c r="BC1028" s="276" t="str">
        <f>IF(SUM(O1028:AB1028)&gt;0,"ITEM","")</f>
        <v/>
      </c>
      <c r="BD1028" s="193" t="str">
        <f>IF(BE1028="","",MAX(BD$879:BD1027)+1)</f>
        <v/>
      </c>
      <c r="BG1028" s="280" t="str">
        <f t="shared" si="32"/>
        <v/>
      </c>
      <c r="BH1028" s="279" t="str">
        <f t="shared" si="33"/>
        <v/>
      </c>
      <c r="BI1028" s="279" t="str">
        <f t="shared" si="34"/>
        <v/>
      </c>
      <c r="BJ1028" s="279" t="str">
        <f t="shared" si="35"/>
        <v/>
      </c>
      <c r="BK1028" s="279" t="str">
        <f t="shared" si="36"/>
        <v/>
      </c>
      <c r="BL1028" s="279" t="str">
        <f t="shared" si="37"/>
        <v/>
      </c>
      <c r="BM1028" s="279" t="str">
        <f t="shared" si="38"/>
        <v/>
      </c>
      <c r="BN1028" s="279" t="str">
        <f t="shared" si="39"/>
        <v/>
      </c>
      <c r="BO1028" s="279" t="str">
        <f t="shared" si="40"/>
        <v/>
      </c>
      <c r="BP1028" s="279" t="str">
        <f t="shared" si="41"/>
        <v/>
      </c>
      <c r="BQ1028" s="282" t="str">
        <f t="shared" si="42"/>
        <v/>
      </c>
      <c r="BR1028" s="280" t="str">
        <f t="shared" si="43"/>
        <v/>
      </c>
      <c r="BS1028" s="282" t="str">
        <f t="shared" si="44"/>
        <v/>
      </c>
    </row>
    <row r="1029" spans="1:71" ht="20.149999999999999" hidden="1" customHeight="1">
      <c r="A1029" s="57"/>
      <c r="B1029" s="345"/>
      <c r="C1029" s="345"/>
      <c r="D1029" s="345"/>
      <c r="E1029" s="345"/>
      <c r="F1029" s="345"/>
      <c r="G1029" s="345"/>
      <c r="H1029" s="340"/>
      <c r="I1029" s="340"/>
      <c r="J1029" s="341"/>
      <c r="K1029" s="342"/>
      <c r="L1029" s="343"/>
      <c r="M1029" s="343"/>
      <c r="N1029" s="344"/>
      <c r="O1029" s="333"/>
      <c r="P1029" s="333"/>
      <c r="Q1029" s="334"/>
      <c r="R1029" s="334"/>
      <c r="S1029" s="333"/>
      <c r="T1029" s="333"/>
      <c r="U1029" s="334"/>
      <c r="V1029" s="334"/>
      <c r="W1029" s="333"/>
      <c r="X1029" s="333"/>
      <c r="Y1029" s="334"/>
      <c r="Z1029" s="334"/>
      <c r="AA1029" s="333"/>
      <c r="AB1029" s="333"/>
      <c r="AC1029" s="348"/>
      <c r="AD1029" s="349"/>
      <c r="AE1029" s="349"/>
      <c r="AF1029" s="21"/>
      <c r="AG1029" s="332"/>
      <c r="AQ1029" s="68" t="str">
        <f>IFERROR(LEFT(B1028,SEARCH("
",B1028)),B1028)</f>
        <v xml:space="preserve">Coca Cola 500 ml x 24
</v>
      </c>
      <c r="AR1029" s="193" t="str">
        <f>IF(AS1029="","",MAX(AR$879:AR1028)+1)</f>
        <v/>
      </c>
      <c r="AS1029" s="209" t="str">
        <f>IF(SUM(O1029:AB1029)&gt;0,AQ1029,"")</f>
        <v/>
      </c>
      <c r="AT1029" s="251" t="str">
        <f>IF(O1029&gt;0,O1029,"")</f>
        <v/>
      </c>
      <c r="AU1029" s="212" t="str">
        <f>IF(Q1029&gt;0,Q1029,"")</f>
        <v/>
      </c>
      <c r="AV1029" s="212" t="str">
        <f>IF(S1029&gt;0,S1029,"")</f>
        <v/>
      </c>
      <c r="AW1029" s="212" t="str">
        <f>IF(U1029&gt;0,U1029,"")</f>
        <v/>
      </c>
      <c r="AX1029" s="212" t="str">
        <f>IF(W1029&gt;0,W1029,"")</f>
        <v/>
      </c>
      <c r="AY1029" s="213" t="str">
        <f>IF(Y1029&gt;0,Y1029,"")</f>
        <v/>
      </c>
      <c r="AZ1029" s="213" t="str">
        <f>IF(AA1029&gt;0,AA1029,"")</f>
        <v/>
      </c>
      <c r="BA1029" s="255" t="str">
        <f>IF(SUM(O1029:AB1029)&gt;0,(SUM(O1029:AB1029)*H1028),"")</f>
        <v/>
      </c>
      <c r="BB1029" s="255" t="str">
        <f>IF(SUM(O1029:AB1029)&gt;0,K1029,"")</f>
        <v/>
      </c>
      <c r="BC1029" s="277" t="str">
        <f>IF(SUM(O1029:AB1029)&gt;0,"ITEM","")</f>
        <v/>
      </c>
      <c r="BD1029" s="193" t="str">
        <f>IF(BE1029="","",MAX(BD$879:BD1028)+1)</f>
        <v/>
      </c>
      <c r="BG1029" s="280" t="str">
        <f t="shared" si="32"/>
        <v/>
      </c>
      <c r="BH1029" s="279" t="str">
        <f t="shared" si="33"/>
        <v/>
      </c>
      <c r="BI1029" s="279" t="str">
        <f t="shared" si="34"/>
        <v/>
      </c>
      <c r="BJ1029" s="279" t="str">
        <f t="shared" si="35"/>
        <v/>
      </c>
      <c r="BK1029" s="279" t="str">
        <f t="shared" si="36"/>
        <v/>
      </c>
      <c r="BL1029" s="279" t="str">
        <f t="shared" si="37"/>
        <v/>
      </c>
      <c r="BM1029" s="279" t="str">
        <f t="shared" si="38"/>
        <v/>
      </c>
      <c r="BN1029" s="279" t="str">
        <f t="shared" si="39"/>
        <v/>
      </c>
      <c r="BO1029" s="279" t="str">
        <f t="shared" si="40"/>
        <v/>
      </c>
      <c r="BP1029" s="279" t="str">
        <f t="shared" si="41"/>
        <v/>
      </c>
      <c r="BQ1029" s="282" t="str">
        <f t="shared" si="42"/>
        <v/>
      </c>
      <c r="BR1029" s="280" t="str">
        <f t="shared" si="43"/>
        <v/>
      </c>
      <c r="BS1029" s="282" t="str">
        <f t="shared" si="44"/>
        <v/>
      </c>
    </row>
    <row r="1030" spans="1:71" ht="7" hidden="1" customHeight="1">
      <c r="A1030" s="21"/>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R1030" s="193" t="str">
        <f>IF(AS1030="","",MAX(AR$879:AR1029)+1)</f>
        <v/>
      </c>
      <c r="BD1030" s="193" t="str">
        <f>IF(BE1030="","",MAX(BD$879:BD1029)+1)</f>
        <v/>
      </c>
      <c r="BG1030" s="280" t="str">
        <f t="shared" si="32"/>
        <v/>
      </c>
      <c r="BH1030" s="279" t="str">
        <f t="shared" si="33"/>
        <v/>
      </c>
      <c r="BI1030" s="279" t="str">
        <f t="shared" si="34"/>
        <v/>
      </c>
      <c r="BJ1030" s="279" t="str">
        <f t="shared" si="35"/>
        <v/>
      </c>
      <c r="BK1030" s="279" t="str">
        <f t="shared" si="36"/>
        <v/>
      </c>
      <c r="BL1030" s="279" t="str">
        <f t="shared" si="37"/>
        <v/>
      </c>
      <c r="BM1030" s="279" t="str">
        <f t="shared" si="38"/>
        <v/>
      </c>
      <c r="BN1030" s="279" t="str">
        <f t="shared" si="39"/>
        <v/>
      </c>
      <c r="BO1030" s="279" t="str">
        <f t="shared" si="40"/>
        <v/>
      </c>
      <c r="BP1030" s="279" t="str">
        <f t="shared" si="41"/>
        <v/>
      </c>
      <c r="BQ1030" s="282" t="str">
        <f t="shared" si="42"/>
        <v/>
      </c>
      <c r="BR1030" s="280" t="str">
        <f t="shared" si="43"/>
        <v/>
      </c>
      <c r="BS1030" s="282" t="str">
        <f t="shared" si="44"/>
        <v/>
      </c>
    </row>
    <row r="1031" spans="1:71" ht="20.149999999999999" hidden="1" customHeight="1">
      <c r="A1031" s="57"/>
      <c r="B1031" s="345" t="s">
        <v>574</v>
      </c>
      <c r="C1031" s="345"/>
      <c r="D1031" s="345"/>
      <c r="E1031" s="345"/>
      <c r="F1031" s="345"/>
      <c r="G1031" s="345"/>
      <c r="H1031" s="340">
        <f>VLOOKUP($AG1031,PriceList,3,FALSE)</f>
        <v>21.8</v>
      </c>
      <c r="I1031" s="340"/>
      <c r="J1031" s="341"/>
      <c r="K1031" s="342"/>
      <c r="L1031" s="343"/>
      <c r="M1031" s="343"/>
      <c r="N1031" s="344"/>
      <c r="O1031" s="333"/>
      <c r="P1031" s="333"/>
      <c r="Q1031" s="334"/>
      <c r="R1031" s="334"/>
      <c r="S1031" s="333"/>
      <c r="T1031" s="333"/>
      <c r="U1031" s="334"/>
      <c r="V1031" s="334"/>
      <c r="W1031" s="333"/>
      <c r="X1031" s="333"/>
      <c r="Y1031" s="334"/>
      <c r="Z1031" s="334"/>
      <c r="AA1031" s="333"/>
      <c r="AB1031" s="333"/>
      <c r="AC1031" s="348">
        <f>(SUM(O1031:AB1032))*H1031</f>
        <v>0</v>
      </c>
      <c r="AD1031" s="349"/>
      <c r="AE1031" s="349"/>
      <c r="AF1031" s="21"/>
      <c r="AG1031" s="332" t="s">
        <v>575</v>
      </c>
      <c r="AJ1031" s="116" t="b">
        <f>OR(ISERROR(AC1031),ISERROR(H1031))</f>
        <v>0</v>
      </c>
      <c r="AQ1031" s="68" t="str">
        <f>IFERROR(LEFT(B1031,SEARCH("
",B1031)),B1031)</f>
        <v xml:space="preserve">Diet Coke 500ml x 12
</v>
      </c>
      <c r="AR1031" s="193" t="str">
        <f>IF(AS1031="","",MAX(AR$879:AR1030)+1)</f>
        <v/>
      </c>
      <c r="AS1031" s="252" t="str">
        <f>IF(SUM(O1031:AB1031)&gt;0,AQ1031,"")</f>
        <v/>
      </c>
      <c r="AT1031" s="253" t="str">
        <f>IF(O1031&gt;0,O1031,"")</f>
        <v/>
      </c>
      <c r="AU1031" s="254" t="str">
        <f>IF(Q1031&gt;0,Q1031,"")</f>
        <v/>
      </c>
      <c r="AV1031" s="254" t="str">
        <f>IF(S1031&gt;0,S1031,"")</f>
        <v/>
      </c>
      <c r="AW1031" s="254" t="str">
        <f>IF(U1031&gt;0,U1031,"")</f>
        <v/>
      </c>
      <c r="AX1031" s="254" t="str">
        <f>IF(W1031&gt;0,W1031,"")</f>
        <v/>
      </c>
      <c r="AY1031" s="255" t="str">
        <f>IF(Y1031&gt;0,Y1031,"")</f>
        <v/>
      </c>
      <c r="AZ1031" s="255" t="str">
        <f>IF(AA1031&gt;0,AA1031,"")</f>
        <v/>
      </c>
      <c r="BA1031" s="255" t="str">
        <f>IF(SUM(O1031:AB1031)&gt;0,(SUM(O1031:AB1031)*H1031),"")</f>
        <v/>
      </c>
      <c r="BB1031" s="255" t="str">
        <f>IF(SUM(O1031:AB1031)&gt;0,K1031,"")</f>
        <v/>
      </c>
      <c r="BC1031" s="276" t="str">
        <f>IF(SUM(O1031:AB1031)&gt;0,"ITEM","")</f>
        <v/>
      </c>
      <c r="BD1031" s="193" t="str">
        <f>IF(BE1031="","",MAX(BD$879:BD1030)+1)</f>
        <v/>
      </c>
      <c r="BG1031" s="280" t="str">
        <f t="shared" si="32"/>
        <v/>
      </c>
      <c r="BH1031" s="279" t="str">
        <f t="shared" si="33"/>
        <v/>
      </c>
      <c r="BI1031" s="279" t="str">
        <f t="shared" si="34"/>
        <v/>
      </c>
      <c r="BJ1031" s="279" t="str">
        <f t="shared" si="35"/>
        <v/>
      </c>
      <c r="BK1031" s="279" t="str">
        <f t="shared" si="36"/>
        <v/>
      </c>
      <c r="BL1031" s="279" t="str">
        <f t="shared" si="37"/>
        <v/>
      </c>
      <c r="BM1031" s="279" t="str">
        <f t="shared" si="38"/>
        <v/>
      </c>
      <c r="BN1031" s="279" t="str">
        <f t="shared" si="39"/>
        <v/>
      </c>
      <c r="BO1031" s="279" t="str">
        <f t="shared" si="40"/>
        <v/>
      </c>
      <c r="BP1031" s="279" t="str">
        <f t="shared" si="41"/>
        <v/>
      </c>
      <c r="BQ1031" s="282" t="str">
        <f t="shared" si="42"/>
        <v/>
      </c>
      <c r="BR1031" s="280" t="str">
        <f t="shared" si="43"/>
        <v/>
      </c>
      <c r="BS1031" s="282" t="str">
        <f t="shared" si="44"/>
        <v/>
      </c>
    </row>
    <row r="1032" spans="1:71" ht="20.149999999999999" hidden="1" customHeight="1">
      <c r="A1032" s="57"/>
      <c r="B1032" s="345"/>
      <c r="C1032" s="345"/>
      <c r="D1032" s="345"/>
      <c r="E1032" s="345"/>
      <c r="F1032" s="345"/>
      <c r="G1032" s="345"/>
      <c r="H1032" s="340"/>
      <c r="I1032" s="340"/>
      <c r="J1032" s="341"/>
      <c r="K1032" s="342"/>
      <c r="L1032" s="343"/>
      <c r="M1032" s="343"/>
      <c r="N1032" s="344"/>
      <c r="O1032" s="333"/>
      <c r="P1032" s="333"/>
      <c r="Q1032" s="334"/>
      <c r="R1032" s="334"/>
      <c r="S1032" s="333"/>
      <c r="T1032" s="333"/>
      <c r="U1032" s="334"/>
      <c r="V1032" s="334"/>
      <c r="W1032" s="333"/>
      <c r="X1032" s="333"/>
      <c r="Y1032" s="334"/>
      <c r="Z1032" s="334"/>
      <c r="AA1032" s="333"/>
      <c r="AB1032" s="333"/>
      <c r="AC1032" s="348"/>
      <c r="AD1032" s="349"/>
      <c r="AE1032" s="349"/>
      <c r="AF1032" s="21"/>
      <c r="AG1032" s="332"/>
      <c r="AQ1032" s="68" t="str">
        <f>IFERROR(LEFT(B1031,SEARCH("
",B1031)),B1031)</f>
        <v xml:space="preserve">Diet Coke 500ml x 12
</v>
      </c>
      <c r="AR1032" s="193" t="str">
        <f>IF(AS1032="","",MAX(AR$879:AR1031)+1)</f>
        <v/>
      </c>
      <c r="AS1032" s="209" t="str">
        <f>IF(SUM(O1032:AB1032)&gt;0,AQ1032,"")</f>
        <v/>
      </c>
      <c r="AT1032" s="251" t="str">
        <f>IF(O1032&gt;0,O1032,"")</f>
        <v/>
      </c>
      <c r="AU1032" s="212" t="str">
        <f>IF(Q1032&gt;0,Q1032,"")</f>
        <v/>
      </c>
      <c r="AV1032" s="212" t="str">
        <f>IF(S1032&gt;0,S1032,"")</f>
        <v/>
      </c>
      <c r="AW1032" s="212" t="str">
        <f>IF(U1032&gt;0,U1032,"")</f>
        <v/>
      </c>
      <c r="AX1032" s="212" t="str">
        <f>IF(W1032&gt;0,W1032,"")</f>
        <v/>
      </c>
      <c r="AY1032" s="213" t="str">
        <f>IF(Y1032&gt;0,Y1032,"")</f>
        <v/>
      </c>
      <c r="AZ1032" s="213" t="str">
        <f>IF(AA1032&gt;0,AA1032,"")</f>
        <v/>
      </c>
      <c r="BA1032" s="255" t="str">
        <f>IF(SUM(O1032:AB1032)&gt;0,(SUM(O1032:AB1032)*H1031),"")</f>
        <v/>
      </c>
      <c r="BB1032" s="255" t="str">
        <f>IF(SUM(O1032:AB1032)&gt;0,K1032,"")</f>
        <v/>
      </c>
      <c r="BC1032" s="277" t="str">
        <f>IF(SUM(O1032:AB1032)&gt;0,"ITEM","")</f>
        <v/>
      </c>
      <c r="BD1032" s="193" t="str">
        <f>IF(BE1032="","",MAX(BD$879:BD1031)+1)</f>
        <v/>
      </c>
      <c r="BG1032" s="280" t="str">
        <f t="shared" si="32"/>
        <v/>
      </c>
      <c r="BH1032" s="279" t="str">
        <f t="shared" si="33"/>
        <v/>
      </c>
      <c r="BI1032" s="279" t="str">
        <f t="shared" si="34"/>
        <v/>
      </c>
      <c r="BJ1032" s="279" t="str">
        <f t="shared" si="35"/>
        <v/>
      </c>
      <c r="BK1032" s="279" t="str">
        <f t="shared" si="36"/>
        <v/>
      </c>
      <c r="BL1032" s="279" t="str">
        <f t="shared" si="37"/>
        <v/>
      </c>
      <c r="BM1032" s="279" t="str">
        <f t="shared" si="38"/>
        <v/>
      </c>
      <c r="BN1032" s="279" t="str">
        <f t="shared" si="39"/>
        <v/>
      </c>
      <c r="BO1032" s="279" t="str">
        <f t="shared" si="40"/>
        <v/>
      </c>
      <c r="BP1032" s="279" t="str">
        <f t="shared" si="41"/>
        <v/>
      </c>
      <c r="BQ1032" s="282" t="str">
        <f t="shared" si="42"/>
        <v/>
      </c>
      <c r="BR1032" s="280" t="str">
        <f t="shared" si="43"/>
        <v/>
      </c>
      <c r="BS1032" s="282" t="str">
        <f t="shared" si="44"/>
        <v/>
      </c>
    </row>
    <row r="1033" spans="1:71" ht="7" hidden="1" customHeight="1">
      <c r="A1033" s="21"/>
      <c r="B1033" s="21"/>
      <c r="C1033" s="21"/>
      <c r="D1033" s="21"/>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R1033" s="193" t="str">
        <f>IF(AS1033="","",MAX(AR$879:AR1032)+1)</f>
        <v/>
      </c>
      <c r="BD1033" s="193" t="str">
        <f>IF(BE1033="","",MAX(BD$879:BD1032)+1)</f>
        <v/>
      </c>
      <c r="BG1033" s="280" t="str">
        <f t="shared" si="32"/>
        <v/>
      </c>
      <c r="BH1033" s="279" t="str">
        <f t="shared" si="33"/>
        <v/>
      </c>
      <c r="BI1033" s="279" t="str">
        <f t="shared" si="34"/>
        <v/>
      </c>
      <c r="BJ1033" s="279" t="str">
        <f t="shared" si="35"/>
        <v/>
      </c>
      <c r="BK1033" s="279" t="str">
        <f t="shared" si="36"/>
        <v/>
      </c>
      <c r="BL1033" s="279" t="str">
        <f t="shared" si="37"/>
        <v/>
      </c>
      <c r="BM1033" s="279" t="str">
        <f t="shared" si="38"/>
        <v/>
      </c>
      <c r="BN1033" s="279" t="str">
        <f t="shared" si="39"/>
        <v/>
      </c>
      <c r="BO1033" s="279" t="str">
        <f t="shared" si="40"/>
        <v/>
      </c>
      <c r="BP1033" s="279" t="str">
        <f t="shared" si="41"/>
        <v/>
      </c>
      <c r="BQ1033" s="282" t="str">
        <f t="shared" si="42"/>
        <v/>
      </c>
      <c r="BR1033" s="280" t="str">
        <f t="shared" si="43"/>
        <v/>
      </c>
      <c r="BS1033" s="282" t="str">
        <f t="shared" si="44"/>
        <v/>
      </c>
    </row>
    <row r="1034" spans="1:71" ht="20.149999999999999" hidden="1" customHeight="1">
      <c r="A1034" s="57"/>
      <c r="B1034" s="345" t="s">
        <v>576</v>
      </c>
      <c r="C1034" s="345"/>
      <c r="D1034" s="345"/>
      <c r="E1034" s="345"/>
      <c r="F1034" s="345"/>
      <c r="G1034" s="345"/>
      <c r="H1034" s="340">
        <f>VLOOKUP($AG1034,PriceList,3,FALSE)</f>
        <v>31.8</v>
      </c>
      <c r="I1034" s="340"/>
      <c r="J1034" s="341"/>
      <c r="K1034" s="342"/>
      <c r="L1034" s="343"/>
      <c r="M1034" s="343"/>
      <c r="N1034" s="344"/>
      <c r="O1034" s="333"/>
      <c r="P1034" s="333"/>
      <c r="Q1034" s="334"/>
      <c r="R1034" s="334"/>
      <c r="S1034" s="333"/>
      <c r="T1034" s="333"/>
      <c r="U1034" s="334"/>
      <c r="V1034" s="334"/>
      <c r="W1034" s="333"/>
      <c r="X1034" s="333"/>
      <c r="Y1034" s="334"/>
      <c r="Z1034" s="334"/>
      <c r="AA1034" s="333"/>
      <c r="AB1034" s="333"/>
      <c r="AC1034" s="348">
        <f>(SUM(O1034:AB1035))*H1034</f>
        <v>0</v>
      </c>
      <c r="AD1034" s="349"/>
      <c r="AE1034" s="349"/>
      <c r="AF1034" s="21"/>
      <c r="AG1034" s="332" t="s">
        <v>577</v>
      </c>
      <c r="AJ1034" s="116" t="b">
        <f>OR(ISERROR(AC1034),ISERROR(H1034))</f>
        <v>0</v>
      </c>
      <c r="AQ1034" s="68" t="str">
        <f>IFERROR(LEFT(B1034,SEARCH("
",B1034)),B1034)</f>
        <v xml:space="preserve">Diet Coke 500ml 500ml x 24
</v>
      </c>
      <c r="AR1034" s="193" t="str">
        <f>IF(AS1034="","",MAX(AR$879:AR1033)+1)</f>
        <v/>
      </c>
      <c r="AS1034" s="252" t="str">
        <f>IF(SUM(O1034:AB1034)&gt;0,AQ1034,"")</f>
        <v/>
      </c>
      <c r="AT1034" s="253" t="str">
        <f>IF(O1034&gt;0,O1034,"")</f>
        <v/>
      </c>
      <c r="AU1034" s="254" t="str">
        <f>IF(Q1034&gt;0,Q1034,"")</f>
        <v/>
      </c>
      <c r="AV1034" s="254" t="str">
        <f>IF(S1034&gt;0,S1034,"")</f>
        <v/>
      </c>
      <c r="AW1034" s="254" t="str">
        <f>IF(U1034&gt;0,U1034,"")</f>
        <v/>
      </c>
      <c r="AX1034" s="254" t="str">
        <f>IF(W1034&gt;0,W1034,"")</f>
        <v/>
      </c>
      <c r="AY1034" s="255" t="str">
        <f>IF(Y1034&gt;0,Y1034,"")</f>
        <v/>
      </c>
      <c r="AZ1034" s="255" t="str">
        <f>IF(AA1034&gt;0,AA1034,"")</f>
        <v/>
      </c>
      <c r="BA1034" s="255" t="str">
        <f>IF(SUM(O1034:AB1034)&gt;0,(SUM(O1034:AB1034)*H1034),"")</f>
        <v/>
      </c>
      <c r="BB1034" s="255" t="str">
        <f>IF(SUM(O1034:AB1034)&gt;0,K1034,"")</f>
        <v/>
      </c>
      <c r="BC1034" s="276" t="str">
        <f>IF(SUM(O1034:AB1034)&gt;0,"ITEM","")</f>
        <v/>
      </c>
      <c r="BD1034" s="193" t="str">
        <f>IF(BE1034="","",MAX(BD$879:BD1033)+1)</f>
        <v/>
      </c>
      <c r="BG1034" s="280" t="str">
        <f t="shared" si="32"/>
        <v/>
      </c>
      <c r="BH1034" s="279" t="str">
        <f t="shared" si="33"/>
        <v/>
      </c>
      <c r="BI1034" s="279" t="str">
        <f t="shared" si="34"/>
        <v/>
      </c>
      <c r="BJ1034" s="279" t="str">
        <f t="shared" si="35"/>
        <v/>
      </c>
      <c r="BK1034" s="279" t="str">
        <f t="shared" si="36"/>
        <v/>
      </c>
      <c r="BL1034" s="279" t="str">
        <f t="shared" si="37"/>
        <v/>
      </c>
      <c r="BM1034" s="279" t="str">
        <f t="shared" si="38"/>
        <v/>
      </c>
      <c r="BN1034" s="279" t="str">
        <f t="shared" si="39"/>
        <v/>
      </c>
      <c r="BO1034" s="279" t="str">
        <f t="shared" si="40"/>
        <v/>
      </c>
      <c r="BP1034" s="279" t="str">
        <f t="shared" si="41"/>
        <v/>
      </c>
      <c r="BQ1034" s="282" t="str">
        <f t="shared" si="42"/>
        <v/>
      </c>
      <c r="BR1034" s="280" t="str">
        <f t="shared" si="43"/>
        <v/>
      </c>
      <c r="BS1034" s="282" t="str">
        <f t="shared" si="44"/>
        <v/>
      </c>
    </row>
    <row r="1035" spans="1:71" ht="20.149999999999999" hidden="1" customHeight="1">
      <c r="A1035" s="57"/>
      <c r="B1035" s="345"/>
      <c r="C1035" s="345"/>
      <c r="D1035" s="345"/>
      <c r="E1035" s="345"/>
      <c r="F1035" s="345"/>
      <c r="G1035" s="345"/>
      <c r="H1035" s="340"/>
      <c r="I1035" s="340"/>
      <c r="J1035" s="341"/>
      <c r="K1035" s="342"/>
      <c r="L1035" s="343"/>
      <c r="M1035" s="343"/>
      <c r="N1035" s="344"/>
      <c r="O1035" s="333"/>
      <c r="P1035" s="333"/>
      <c r="Q1035" s="334"/>
      <c r="R1035" s="334"/>
      <c r="S1035" s="333"/>
      <c r="T1035" s="333"/>
      <c r="U1035" s="334"/>
      <c r="V1035" s="334"/>
      <c r="W1035" s="333"/>
      <c r="X1035" s="333"/>
      <c r="Y1035" s="334"/>
      <c r="Z1035" s="334"/>
      <c r="AA1035" s="333"/>
      <c r="AB1035" s="333"/>
      <c r="AC1035" s="348"/>
      <c r="AD1035" s="349"/>
      <c r="AE1035" s="349"/>
      <c r="AF1035" s="21"/>
      <c r="AG1035" s="332"/>
      <c r="AQ1035" s="68" t="str">
        <f>IFERROR(LEFT(B1034,SEARCH("
",B1034)),B1034)</f>
        <v xml:space="preserve">Diet Coke 500ml 500ml x 24
</v>
      </c>
      <c r="AR1035" s="193" t="str">
        <f>IF(AS1035="","",MAX(AR$879:AR1034)+1)</f>
        <v/>
      </c>
      <c r="AS1035" s="209" t="str">
        <f>IF(SUM(O1035:AB1035)&gt;0,AQ1035,"")</f>
        <v/>
      </c>
      <c r="AT1035" s="251" t="str">
        <f>IF(O1035&gt;0,O1035,"")</f>
        <v/>
      </c>
      <c r="AU1035" s="212" t="str">
        <f>IF(Q1035&gt;0,Q1035,"")</f>
        <v/>
      </c>
      <c r="AV1035" s="212" t="str">
        <f>IF(S1035&gt;0,S1035,"")</f>
        <v/>
      </c>
      <c r="AW1035" s="212" t="str">
        <f>IF(U1035&gt;0,U1035,"")</f>
        <v/>
      </c>
      <c r="AX1035" s="212" t="str">
        <f>IF(W1035&gt;0,W1035,"")</f>
        <v/>
      </c>
      <c r="AY1035" s="213" t="str">
        <f>IF(Y1035&gt;0,Y1035,"")</f>
        <v/>
      </c>
      <c r="AZ1035" s="213" t="str">
        <f>IF(AA1035&gt;0,AA1035,"")</f>
        <v/>
      </c>
      <c r="BA1035" s="255" t="str">
        <f>IF(SUM(O1035:AB1035)&gt;0,(SUM(O1035:AB1035)*H1034),"")</f>
        <v/>
      </c>
      <c r="BB1035" s="255" t="str">
        <f>IF(SUM(O1035:AB1035)&gt;0,K1035,"")</f>
        <v/>
      </c>
      <c r="BC1035" s="277" t="str">
        <f>IF(SUM(O1035:AB1035)&gt;0,"ITEM","")</f>
        <v/>
      </c>
      <c r="BD1035" s="193" t="str">
        <f>IF(BE1035="","",MAX(BD$879:BD1034)+1)</f>
        <v/>
      </c>
      <c r="BG1035" s="280" t="str">
        <f t="shared" si="32"/>
        <v/>
      </c>
      <c r="BH1035" s="279" t="str">
        <f t="shared" si="33"/>
        <v/>
      </c>
      <c r="BI1035" s="279" t="str">
        <f t="shared" si="34"/>
        <v/>
      </c>
      <c r="BJ1035" s="279" t="str">
        <f t="shared" si="35"/>
        <v/>
      </c>
      <c r="BK1035" s="279" t="str">
        <f t="shared" si="36"/>
        <v/>
      </c>
      <c r="BL1035" s="279" t="str">
        <f t="shared" si="37"/>
        <v/>
      </c>
      <c r="BM1035" s="279" t="str">
        <f t="shared" si="38"/>
        <v/>
      </c>
      <c r="BN1035" s="279" t="str">
        <f t="shared" si="39"/>
        <v/>
      </c>
      <c r="BO1035" s="279" t="str">
        <f t="shared" si="40"/>
        <v/>
      </c>
      <c r="BP1035" s="279" t="str">
        <f t="shared" si="41"/>
        <v/>
      </c>
      <c r="BQ1035" s="282" t="str">
        <f t="shared" si="42"/>
        <v/>
      </c>
      <c r="BR1035" s="280" t="str">
        <f t="shared" si="43"/>
        <v/>
      </c>
      <c r="BS1035" s="282" t="str">
        <f t="shared" si="44"/>
        <v/>
      </c>
    </row>
    <row r="1036" spans="1:71" ht="7" hidden="1" customHeight="1">
      <c r="A1036" s="21"/>
      <c r="B1036" s="21"/>
      <c r="C1036" s="21"/>
      <c r="D1036" s="21"/>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R1036" s="193" t="str">
        <f>IF(AS1036="","",MAX(AR$879:AR1035)+1)</f>
        <v/>
      </c>
      <c r="BD1036" s="193" t="str">
        <f>IF(BE1036="","",MAX(BD$879:BD1035)+1)</f>
        <v/>
      </c>
      <c r="BG1036" s="280" t="str">
        <f t="shared" si="32"/>
        <v/>
      </c>
      <c r="BH1036" s="279" t="str">
        <f t="shared" si="33"/>
        <v/>
      </c>
      <c r="BI1036" s="279" t="str">
        <f t="shared" si="34"/>
        <v/>
      </c>
      <c r="BJ1036" s="279" t="str">
        <f t="shared" si="35"/>
        <v/>
      </c>
      <c r="BK1036" s="279" t="str">
        <f t="shared" si="36"/>
        <v/>
      </c>
      <c r="BL1036" s="279" t="str">
        <f t="shared" si="37"/>
        <v/>
      </c>
      <c r="BM1036" s="279" t="str">
        <f t="shared" si="38"/>
        <v/>
      </c>
      <c r="BN1036" s="279" t="str">
        <f t="shared" si="39"/>
        <v/>
      </c>
      <c r="BO1036" s="279" t="str">
        <f t="shared" si="40"/>
        <v/>
      </c>
      <c r="BP1036" s="279" t="str">
        <f t="shared" si="41"/>
        <v/>
      </c>
      <c r="BQ1036" s="282" t="str">
        <f t="shared" si="42"/>
        <v/>
      </c>
      <c r="BR1036" s="280" t="str">
        <f t="shared" si="43"/>
        <v/>
      </c>
      <c r="BS1036" s="282" t="str">
        <f t="shared" si="44"/>
        <v/>
      </c>
    </row>
    <row r="1037" spans="1:71" ht="20.149999999999999" hidden="1" customHeight="1">
      <c r="A1037" s="57"/>
      <c r="B1037" s="345" t="s">
        <v>578</v>
      </c>
      <c r="C1037" s="345"/>
      <c r="D1037" s="345"/>
      <c r="E1037" s="345"/>
      <c r="F1037" s="345"/>
      <c r="G1037" s="345"/>
      <c r="H1037" s="340">
        <f>VLOOKUP($AG1037,PriceList,3,FALSE)</f>
        <v>21.8</v>
      </c>
      <c r="I1037" s="340"/>
      <c r="J1037" s="341"/>
      <c r="K1037" s="342"/>
      <c r="L1037" s="343"/>
      <c r="M1037" s="343"/>
      <c r="N1037" s="344"/>
      <c r="O1037" s="333"/>
      <c r="P1037" s="333"/>
      <c r="Q1037" s="334"/>
      <c r="R1037" s="334"/>
      <c r="S1037" s="333"/>
      <c r="T1037" s="333"/>
      <c r="U1037" s="334"/>
      <c r="V1037" s="334"/>
      <c r="W1037" s="333"/>
      <c r="X1037" s="333"/>
      <c r="Y1037" s="334"/>
      <c r="Z1037" s="334"/>
      <c r="AA1037" s="333"/>
      <c r="AB1037" s="333"/>
      <c r="AC1037" s="348">
        <f>(SUM(O1037:AB1038))*H1037</f>
        <v>0</v>
      </c>
      <c r="AD1037" s="349"/>
      <c r="AE1037" s="349"/>
      <c r="AF1037" s="21"/>
      <c r="AG1037" s="332" t="s">
        <v>579</v>
      </c>
      <c r="AJ1037" s="116" t="b">
        <f>OR(ISERROR(AC1037),ISERROR(H1037))</f>
        <v>0</v>
      </c>
      <c r="AQ1037" s="68" t="str">
        <f>IFERROR(LEFT(B1037,SEARCH("
",B1037)),B1037)</f>
        <v xml:space="preserve">Coke Zero 500ml x 12
</v>
      </c>
      <c r="AR1037" s="193" t="str">
        <f>IF(AS1037="","",MAX(AR$879:AR1036)+1)</f>
        <v/>
      </c>
      <c r="AS1037" s="252" t="str">
        <f>IF(SUM(O1037:AB1037)&gt;0,AQ1037,"")</f>
        <v/>
      </c>
      <c r="AT1037" s="253" t="str">
        <f>IF(O1037&gt;0,O1037,"")</f>
        <v/>
      </c>
      <c r="AU1037" s="254" t="str">
        <f>IF(Q1037&gt;0,Q1037,"")</f>
        <v/>
      </c>
      <c r="AV1037" s="254" t="str">
        <f>IF(S1037&gt;0,S1037,"")</f>
        <v/>
      </c>
      <c r="AW1037" s="254" t="str">
        <f>IF(U1037&gt;0,U1037,"")</f>
        <v/>
      </c>
      <c r="AX1037" s="254" t="str">
        <f>IF(W1037&gt;0,W1037,"")</f>
        <v/>
      </c>
      <c r="AY1037" s="255" t="str">
        <f>IF(Y1037&gt;0,Y1037,"")</f>
        <v/>
      </c>
      <c r="AZ1037" s="255" t="str">
        <f>IF(AA1037&gt;0,AA1037,"")</f>
        <v/>
      </c>
      <c r="BA1037" s="255" t="str">
        <f>IF(SUM(O1037:AB1037)&gt;0,(SUM(O1037:AB1037)*H1037),"")</f>
        <v/>
      </c>
      <c r="BB1037" s="255" t="str">
        <f>IF(SUM(O1037:AB1037)&gt;0,K1037,"")</f>
        <v/>
      </c>
      <c r="BC1037" s="276" t="str">
        <f>IF(SUM(O1037:AB1037)&gt;0,"ITEM","")</f>
        <v/>
      </c>
      <c r="BD1037" s="193" t="str">
        <f>IF(BE1037="","",MAX(BD$879:BD1036)+1)</f>
        <v/>
      </c>
      <c r="BG1037" s="280" t="str">
        <f t="shared" si="32"/>
        <v/>
      </c>
      <c r="BH1037" s="279" t="str">
        <f t="shared" si="33"/>
        <v/>
      </c>
      <c r="BI1037" s="279" t="str">
        <f t="shared" si="34"/>
        <v/>
      </c>
      <c r="BJ1037" s="279" t="str">
        <f t="shared" si="35"/>
        <v/>
      </c>
      <c r="BK1037" s="279" t="str">
        <f t="shared" si="36"/>
        <v/>
      </c>
      <c r="BL1037" s="279" t="str">
        <f t="shared" si="37"/>
        <v/>
      </c>
      <c r="BM1037" s="279" t="str">
        <f t="shared" si="38"/>
        <v/>
      </c>
      <c r="BN1037" s="279" t="str">
        <f t="shared" si="39"/>
        <v/>
      </c>
      <c r="BO1037" s="279" t="str">
        <f t="shared" si="40"/>
        <v/>
      </c>
      <c r="BP1037" s="279" t="str">
        <f t="shared" si="41"/>
        <v/>
      </c>
      <c r="BQ1037" s="282" t="str">
        <f t="shared" si="42"/>
        <v/>
      </c>
      <c r="BR1037" s="280" t="str">
        <f t="shared" si="43"/>
        <v/>
      </c>
      <c r="BS1037" s="282" t="str">
        <f t="shared" si="44"/>
        <v/>
      </c>
    </row>
    <row r="1038" spans="1:71" ht="20.149999999999999" hidden="1" customHeight="1">
      <c r="A1038" s="57"/>
      <c r="B1038" s="345"/>
      <c r="C1038" s="345"/>
      <c r="D1038" s="345"/>
      <c r="E1038" s="345"/>
      <c r="F1038" s="345"/>
      <c r="G1038" s="345"/>
      <c r="H1038" s="340"/>
      <c r="I1038" s="340"/>
      <c r="J1038" s="341"/>
      <c r="K1038" s="342"/>
      <c r="L1038" s="343"/>
      <c r="M1038" s="343"/>
      <c r="N1038" s="344"/>
      <c r="O1038" s="333"/>
      <c r="P1038" s="333"/>
      <c r="Q1038" s="334"/>
      <c r="R1038" s="334"/>
      <c r="S1038" s="333"/>
      <c r="T1038" s="333"/>
      <c r="U1038" s="334"/>
      <c r="V1038" s="334"/>
      <c r="W1038" s="333"/>
      <c r="X1038" s="333"/>
      <c r="Y1038" s="334"/>
      <c r="Z1038" s="334"/>
      <c r="AA1038" s="333"/>
      <c r="AB1038" s="333"/>
      <c r="AC1038" s="348"/>
      <c r="AD1038" s="349"/>
      <c r="AE1038" s="349"/>
      <c r="AF1038" s="21"/>
      <c r="AG1038" s="332"/>
      <c r="AQ1038" s="68" t="str">
        <f>IFERROR(LEFT(B1037,SEARCH("
",B1037)),B1037)</f>
        <v xml:space="preserve">Coke Zero 500ml x 12
</v>
      </c>
      <c r="AR1038" s="193" t="str">
        <f>IF(AS1038="","",MAX(AR$879:AR1037)+1)</f>
        <v/>
      </c>
      <c r="AS1038" s="209" t="str">
        <f>IF(SUM(O1038:AB1038)&gt;0,AQ1038,"")</f>
        <v/>
      </c>
      <c r="AT1038" s="251" t="str">
        <f>IF(O1038&gt;0,O1038,"")</f>
        <v/>
      </c>
      <c r="AU1038" s="212" t="str">
        <f>IF(Q1038&gt;0,Q1038,"")</f>
        <v/>
      </c>
      <c r="AV1038" s="212" t="str">
        <f>IF(S1038&gt;0,S1038,"")</f>
        <v/>
      </c>
      <c r="AW1038" s="212" t="str">
        <f>IF(U1038&gt;0,U1038,"")</f>
        <v/>
      </c>
      <c r="AX1038" s="212" t="str">
        <f>IF(W1038&gt;0,W1038,"")</f>
        <v/>
      </c>
      <c r="AY1038" s="213" t="str">
        <f>IF(Y1038&gt;0,Y1038,"")</f>
        <v/>
      </c>
      <c r="AZ1038" s="213" t="str">
        <f>IF(AA1038&gt;0,AA1038,"")</f>
        <v/>
      </c>
      <c r="BA1038" s="255" t="str">
        <f>IF(SUM(O1038:AB1038)&gt;0,(SUM(O1038:AB1038)*H1037),"")</f>
        <v/>
      </c>
      <c r="BB1038" s="255" t="str">
        <f>IF(SUM(O1038:AB1038)&gt;0,K1038,"")</f>
        <v/>
      </c>
      <c r="BC1038" s="277" t="str">
        <f>IF(SUM(O1038:AB1038)&gt;0,"ITEM","")</f>
        <v/>
      </c>
      <c r="BD1038" s="193" t="str">
        <f>IF(BE1038="","",MAX(BD$879:BD1037)+1)</f>
        <v/>
      </c>
      <c r="BG1038" s="280" t="str">
        <f t="shared" si="32"/>
        <v/>
      </c>
      <c r="BH1038" s="279" t="str">
        <f t="shared" si="33"/>
        <v/>
      </c>
      <c r="BI1038" s="279" t="str">
        <f t="shared" si="34"/>
        <v/>
      </c>
      <c r="BJ1038" s="279" t="str">
        <f t="shared" si="35"/>
        <v/>
      </c>
      <c r="BK1038" s="279" t="str">
        <f t="shared" si="36"/>
        <v/>
      </c>
      <c r="BL1038" s="279" t="str">
        <f t="shared" si="37"/>
        <v/>
      </c>
      <c r="BM1038" s="279" t="str">
        <f t="shared" si="38"/>
        <v/>
      </c>
      <c r="BN1038" s="279" t="str">
        <f t="shared" si="39"/>
        <v/>
      </c>
      <c r="BO1038" s="279" t="str">
        <f t="shared" si="40"/>
        <v/>
      </c>
      <c r="BP1038" s="279" t="str">
        <f t="shared" si="41"/>
        <v/>
      </c>
      <c r="BQ1038" s="282" t="str">
        <f t="shared" si="42"/>
        <v/>
      </c>
      <c r="BR1038" s="280" t="str">
        <f t="shared" si="43"/>
        <v/>
      </c>
      <c r="BS1038" s="282" t="str">
        <f t="shared" si="44"/>
        <v/>
      </c>
    </row>
    <row r="1039" spans="1:71" ht="7" hidden="1" customHeight="1">
      <c r="A1039" s="21"/>
      <c r="B1039" s="21"/>
      <c r="C1039" s="21"/>
      <c r="D1039" s="21"/>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R1039" s="193" t="str">
        <f>IF(AS1039="","",MAX(AR$879:AR1038)+1)</f>
        <v/>
      </c>
      <c r="BD1039" s="193" t="str">
        <f>IF(BE1039="","",MAX(BD$879:BD1038)+1)</f>
        <v/>
      </c>
      <c r="BG1039" s="280" t="str">
        <f t="shared" si="32"/>
        <v/>
      </c>
      <c r="BH1039" s="279" t="str">
        <f t="shared" si="33"/>
        <v/>
      </c>
      <c r="BI1039" s="279" t="str">
        <f t="shared" si="34"/>
        <v/>
      </c>
      <c r="BJ1039" s="279" t="str">
        <f t="shared" si="35"/>
        <v/>
      </c>
      <c r="BK1039" s="279" t="str">
        <f t="shared" si="36"/>
        <v/>
      </c>
      <c r="BL1039" s="279" t="str">
        <f t="shared" si="37"/>
        <v/>
      </c>
      <c r="BM1039" s="279" t="str">
        <f t="shared" si="38"/>
        <v/>
      </c>
      <c r="BN1039" s="279" t="str">
        <f t="shared" si="39"/>
        <v/>
      </c>
      <c r="BO1039" s="279" t="str">
        <f t="shared" si="40"/>
        <v/>
      </c>
      <c r="BP1039" s="279" t="str">
        <f t="shared" si="41"/>
        <v/>
      </c>
      <c r="BQ1039" s="282" t="str">
        <f t="shared" si="42"/>
        <v/>
      </c>
      <c r="BR1039" s="280" t="str">
        <f t="shared" si="43"/>
        <v/>
      </c>
      <c r="BS1039" s="282" t="str">
        <f t="shared" si="44"/>
        <v/>
      </c>
    </row>
    <row r="1040" spans="1:71" ht="20.149999999999999" hidden="1" customHeight="1">
      <c r="A1040" s="57"/>
      <c r="B1040" s="345" t="s">
        <v>580</v>
      </c>
      <c r="C1040" s="345"/>
      <c r="D1040" s="345"/>
      <c r="E1040" s="345"/>
      <c r="F1040" s="345"/>
      <c r="G1040" s="345"/>
      <c r="H1040" s="340">
        <f>VLOOKUP($AG1040,PriceList,3,FALSE)</f>
        <v>21.8</v>
      </c>
      <c r="I1040" s="340"/>
      <c r="J1040" s="341"/>
      <c r="K1040" s="342"/>
      <c r="L1040" s="343"/>
      <c r="M1040" s="343"/>
      <c r="N1040" s="344"/>
      <c r="O1040" s="333"/>
      <c r="P1040" s="333"/>
      <c r="Q1040" s="334"/>
      <c r="R1040" s="334"/>
      <c r="S1040" s="333"/>
      <c r="T1040" s="333"/>
      <c r="U1040" s="334"/>
      <c r="V1040" s="334"/>
      <c r="W1040" s="333"/>
      <c r="X1040" s="333"/>
      <c r="Y1040" s="334"/>
      <c r="Z1040" s="334"/>
      <c r="AA1040" s="333"/>
      <c r="AB1040" s="333"/>
      <c r="AC1040" s="348">
        <f>(SUM(O1040:AB1041))*H1040</f>
        <v>0</v>
      </c>
      <c r="AD1040" s="349"/>
      <c r="AE1040" s="349"/>
      <c r="AF1040" s="21"/>
      <c r="AG1040" s="332" t="s">
        <v>581</v>
      </c>
      <c r="AJ1040" s="116" t="b">
        <f>OR(ISERROR(AC1040),ISERROR(H1040))</f>
        <v>0</v>
      </c>
      <c r="AQ1040" s="68" t="str">
        <f>IFERROR(LEFT(B1040,SEARCH("
",B1040)),B1040)</f>
        <v xml:space="preserve">Fanta 500ml x 12
</v>
      </c>
      <c r="AR1040" s="193" t="str">
        <f>IF(AS1040="","",MAX(AR$879:AR1039)+1)</f>
        <v/>
      </c>
      <c r="AS1040" s="252" t="str">
        <f>IF(SUM(O1040:AB1040)&gt;0,AQ1040,"")</f>
        <v/>
      </c>
      <c r="AT1040" s="253" t="str">
        <f>IF(O1040&gt;0,O1040,"")</f>
        <v/>
      </c>
      <c r="AU1040" s="254" t="str">
        <f>IF(Q1040&gt;0,Q1040,"")</f>
        <v/>
      </c>
      <c r="AV1040" s="254" t="str">
        <f>IF(S1040&gt;0,S1040,"")</f>
        <v/>
      </c>
      <c r="AW1040" s="254" t="str">
        <f>IF(U1040&gt;0,U1040,"")</f>
        <v/>
      </c>
      <c r="AX1040" s="254" t="str">
        <f>IF(W1040&gt;0,W1040,"")</f>
        <v/>
      </c>
      <c r="AY1040" s="255" t="str">
        <f>IF(Y1040&gt;0,Y1040,"")</f>
        <v/>
      </c>
      <c r="AZ1040" s="255" t="str">
        <f>IF(AA1040&gt;0,AA1040,"")</f>
        <v/>
      </c>
      <c r="BA1040" s="255" t="str">
        <f>IF(SUM(O1040:AB1040)&gt;0,(SUM(O1040:AB1040)*H1040),"")</f>
        <v/>
      </c>
      <c r="BB1040" s="255" t="str">
        <f>IF(SUM(O1040:AB1040)&gt;0,K1040,"")</f>
        <v/>
      </c>
      <c r="BC1040" s="276" t="str">
        <f>IF(SUM(O1040:AB1040)&gt;0,"ITEM","")</f>
        <v/>
      </c>
      <c r="BD1040" s="193" t="str">
        <f>IF(BE1040="","",MAX(BD$879:BD1039)+1)</f>
        <v/>
      </c>
      <c r="BG1040" s="280" t="str">
        <f t="shared" si="32"/>
        <v/>
      </c>
      <c r="BH1040" s="279" t="str">
        <f t="shared" si="33"/>
        <v/>
      </c>
      <c r="BI1040" s="279" t="str">
        <f t="shared" si="34"/>
        <v/>
      </c>
      <c r="BJ1040" s="279" t="str">
        <f t="shared" si="35"/>
        <v/>
      </c>
      <c r="BK1040" s="279" t="str">
        <f t="shared" si="36"/>
        <v/>
      </c>
      <c r="BL1040" s="279" t="str">
        <f t="shared" si="37"/>
        <v/>
      </c>
      <c r="BM1040" s="279" t="str">
        <f t="shared" si="38"/>
        <v/>
      </c>
      <c r="BN1040" s="279" t="str">
        <f t="shared" si="39"/>
        <v/>
      </c>
      <c r="BO1040" s="279" t="str">
        <f t="shared" si="40"/>
        <v/>
      </c>
      <c r="BP1040" s="279" t="str">
        <f t="shared" si="41"/>
        <v/>
      </c>
      <c r="BQ1040" s="282" t="str">
        <f t="shared" si="42"/>
        <v/>
      </c>
      <c r="BR1040" s="280" t="str">
        <f t="shared" si="43"/>
        <v/>
      </c>
      <c r="BS1040" s="282" t="str">
        <f t="shared" si="44"/>
        <v/>
      </c>
    </row>
    <row r="1041" spans="1:71" ht="20.149999999999999" hidden="1" customHeight="1">
      <c r="A1041" s="57"/>
      <c r="B1041" s="345"/>
      <c r="C1041" s="345"/>
      <c r="D1041" s="345"/>
      <c r="E1041" s="345"/>
      <c r="F1041" s="345"/>
      <c r="G1041" s="345"/>
      <c r="H1041" s="340"/>
      <c r="I1041" s="340"/>
      <c r="J1041" s="341"/>
      <c r="K1041" s="342"/>
      <c r="L1041" s="343"/>
      <c r="M1041" s="343"/>
      <c r="N1041" s="344"/>
      <c r="O1041" s="333"/>
      <c r="P1041" s="333"/>
      <c r="Q1041" s="334"/>
      <c r="R1041" s="334"/>
      <c r="S1041" s="333"/>
      <c r="T1041" s="333"/>
      <c r="U1041" s="334"/>
      <c r="V1041" s="334"/>
      <c r="W1041" s="333"/>
      <c r="X1041" s="333"/>
      <c r="Y1041" s="334"/>
      <c r="Z1041" s="334"/>
      <c r="AA1041" s="333"/>
      <c r="AB1041" s="333"/>
      <c r="AC1041" s="348"/>
      <c r="AD1041" s="349"/>
      <c r="AE1041" s="349"/>
      <c r="AF1041" s="21"/>
      <c r="AG1041" s="332"/>
      <c r="AQ1041" s="68" t="str">
        <f>IFERROR(LEFT(B1040,SEARCH("
",B1040)),B1040)</f>
        <v xml:space="preserve">Fanta 500ml x 12
</v>
      </c>
      <c r="AR1041" s="193" t="str">
        <f>IF(AS1041="","",MAX(AR$879:AR1040)+1)</f>
        <v/>
      </c>
      <c r="AS1041" s="209" t="str">
        <f>IF(SUM(O1041:AB1041)&gt;0,AQ1041,"")</f>
        <v/>
      </c>
      <c r="AT1041" s="251" t="str">
        <f>IF(O1041&gt;0,O1041,"")</f>
        <v/>
      </c>
      <c r="AU1041" s="212" t="str">
        <f>IF(Q1041&gt;0,Q1041,"")</f>
        <v/>
      </c>
      <c r="AV1041" s="212" t="str">
        <f>IF(S1041&gt;0,S1041,"")</f>
        <v/>
      </c>
      <c r="AW1041" s="212" t="str">
        <f>IF(U1041&gt;0,U1041,"")</f>
        <v/>
      </c>
      <c r="AX1041" s="212" t="str">
        <f>IF(W1041&gt;0,W1041,"")</f>
        <v/>
      </c>
      <c r="AY1041" s="213" t="str">
        <f>IF(Y1041&gt;0,Y1041,"")</f>
        <v/>
      </c>
      <c r="AZ1041" s="213" t="str">
        <f>IF(AA1041&gt;0,AA1041,"")</f>
        <v/>
      </c>
      <c r="BA1041" s="255" t="str">
        <f>IF(SUM(O1041:AB1041)&gt;0,(SUM(O1041:AB1041)*H1040),"")</f>
        <v/>
      </c>
      <c r="BB1041" s="255" t="str">
        <f>IF(SUM(O1041:AB1041)&gt;0,K1041,"")</f>
        <v/>
      </c>
      <c r="BC1041" s="277" t="str">
        <f>IF(SUM(O1041:AB1041)&gt;0,"ITEM","")</f>
        <v/>
      </c>
      <c r="BD1041" s="193" t="str">
        <f>IF(BE1041="","",MAX(BD$879:BD1040)+1)</f>
        <v/>
      </c>
      <c r="BG1041" s="280" t="str">
        <f t="shared" si="32"/>
        <v/>
      </c>
      <c r="BH1041" s="279" t="str">
        <f t="shared" si="33"/>
        <v/>
      </c>
      <c r="BI1041" s="279" t="str">
        <f t="shared" si="34"/>
        <v/>
      </c>
      <c r="BJ1041" s="279" t="str">
        <f t="shared" si="35"/>
        <v/>
      </c>
      <c r="BK1041" s="279" t="str">
        <f t="shared" si="36"/>
        <v/>
      </c>
      <c r="BL1041" s="279" t="str">
        <f t="shared" si="37"/>
        <v/>
      </c>
      <c r="BM1041" s="279" t="str">
        <f t="shared" si="38"/>
        <v/>
      </c>
      <c r="BN1041" s="279" t="str">
        <f t="shared" si="39"/>
        <v/>
      </c>
      <c r="BO1041" s="279" t="str">
        <f t="shared" si="40"/>
        <v/>
      </c>
      <c r="BP1041" s="279" t="str">
        <f t="shared" si="41"/>
        <v/>
      </c>
      <c r="BQ1041" s="282" t="str">
        <f t="shared" si="42"/>
        <v/>
      </c>
      <c r="BR1041" s="280" t="str">
        <f t="shared" si="43"/>
        <v/>
      </c>
      <c r="BS1041" s="282" t="str">
        <f t="shared" si="44"/>
        <v/>
      </c>
    </row>
    <row r="1042" spans="1:71" ht="7" hidden="1" customHeight="1">
      <c r="A1042" s="21"/>
      <c r="B1042" s="21"/>
      <c r="C1042" s="21"/>
      <c r="D1042" s="21"/>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R1042" s="193" t="str">
        <f>IF(AS1042="","",MAX(AR$879:AR1041)+1)</f>
        <v/>
      </c>
      <c r="BD1042" s="193" t="str">
        <f>IF(BE1042="","",MAX(BD$879:BD1041)+1)</f>
        <v/>
      </c>
      <c r="BG1042" s="280" t="str">
        <f t="shared" si="32"/>
        <v/>
      </c>
      <c r="BH1042" s="279" t="str">
        <f t="shared" si="33"/>
        <v/>
      </c>
      <c r="BI1042" s="279" t="str">
        <f t="shared" si="34"/>
        <v/>
      </c>
      <c r="BJ1042" s="279" t="str">
        <f t="shared" si="35"/>
        <v/>
      </c>
      <c r="BK1042" s="279" t="str">
        <f t="shared" si="36"/>
        <v/>
      </c>
      <c r="BL1042" s="279" t="str">
        <f t="shared" si="37"/>
        <v/>
      </c>
      <c r="BM1042" s="279" t="str">
        <f t="shared" si="38"/>
        <v/>
      </c>
      <c r="BN1042" s="279" t="str">
        <f t="shared" si="39"/>
        <v/>
      </c>
      <c r="BO1042" s="279" t="str">
        <f t="shared" si="40"/>
        <v/>
      </c>
      <c r="BP1042" s="279" t="str">
        <f t="shared" si="41"/>
        <v/>
      </c>
      <c r="BQ1042" s="282" t="str">
        <f t="shared" si="42"/>
        <v/>
      </c>
      <c r="BR1042" s="280" t="str">
        <f t="shared" si="43"/>
        <v/>
      </c>
      <c r="BS1042" s="282" t="str">
        <f t="shared" si="44"/>
        <v/>
      </c>
    </row>
    <row r="1043" spans="1:71" ht="20.149999999999999" hidden="1" customHeight="1">
      <c r="A1043" s="57"/>
      <c r="B1043" s="345" t="s">
        <v>582</v>
      </c>
      <c r="C1043" s="345"/>
      <c r="D1043" s="345"/>
      <c r="E1043" s="345"/>
      <c r="F1043" s="345"/>
      <c r="G1043" s="345"/>
      <c r="H1043" s="340">
        <f>VLOOKUP($AG1043,PriceList,3,FALSE)</f>
        <v>22.8</v>
      </c>
      <c r="I1043" s="340"/>
      <c r="J1043" s="341"/>
      <c r="K1043" s="342"/>
      <c r="L1043" s="343"/>
      <c r="M1043" s="343"/>
      <c r="N1043" s="344"/>
      <c r="O1043" s="333"/>
      <c r="P1043" s="333"/>
      <c r="Q1043" s="334"/>
      <c r="R1043" s="334"/>
      <c r="S1043" s="333"/>
      <c r="T1043" s="333"/>
      <c r="U1043" s="334"/>
      <c r="V1043" s="334"/>
      <c r="W1043" s="333"/>
      <c r="X1043" s="333"/>
      <c r="Y1043" s="334"/>
      <c r="Z1043" s="334"/>
      <c r="AA1043" s="333"/>
      <c r="AB1043" s="333"/>
      <c r="AC1043" s="348">
        <f>(SUM(O1043:AB1044))*H1043</f>
        <v>0</v>
      </c>
      <c r="AD1043" s="349"/>
      <c r="AE1043" s="349"/>
      <c r="AF1043" s="21"/>
      <c r="AG1043" s="332" t="s">
        <v>583</v>
      </c>
      <c r="AJ1043" s="116" t="b">
        <f>OR(ISERROR(AC1043),ISERROR(H1043))</f>
        <v>0</v>
      </c>
      <c r="AQ1043" s="68" t="str">
        <f>IFERROR(LEFT(B1043,SEARCH("
",B1043)),B1043)</f>
        <v xml:space="preserve">Sprite 500ml x 12
</v>
      </c>
      <c r="AR1043" s="193" t="str">
        <f>IF(AS1043="","",MAX(AR$879:AR1042)+1)</f>
        <v/>
      </c>
      <c r="AS1043" s="252" t="str">
        <f>IF(SUM(O1043:AB1043)&gt;0,AQ1043,"")</f>
        <v/>
      </c>
      <c r="AT1043" s="253" t="str">
        <f>IF(O1043&gt;0,O1043,"")</f>
        <v/>
      </c>
      <c r="AU1043" s="254" t="str">
        <f>IF(Q1043&gt;0,Q1043,"")</f>
        <v/>
      </c>
      <c r="AV1043" s="254" t="str">
        <f>IF(S1043&gt;0,S1043,"")</f>
        <v/>
      </c>
      <c r="AW1043" s="254" t="str">
        <f>IF(U1043&gt;0,U1043,"")</f>
        <v/>
      </c>
      <c r="AX1043" s="254" t="str">
        <f>IF(W1043&gt;0,W1043,"")</f>
        <v/>
      </c>
      <c r="AY1043" s="255" t="str">
        <f>IF(Y1043&gt;0,Y1043,"")</f>
        <v/>
      </c>
      <c r="AZ1043" s="255" t="str">
        <f>IF(AA1043&gt;0,AA1043,"")</f>
        <v/>
      </c>
      <c r="BA1043" s="255" t="str">
        <f>IF(SUM(O1043:AB1043)&gt;0,(SUM(O1043:AB1043)*H1043),"")</f>
        <v/>
      </c>
      <c r="BB1043" s="255" t="str">
        <f>IF(SUM(O1043:AB1043)&gt;0,K1043,"")</f>
        <v/>
      </c>
      <c r="BC1043" s="276" t="str">
        <f>IF(SUM(O1043:AB1043)&gt;0,"ITEM","")</f>
        <v/>
      </c>
      <c r="BD1043" s="193" t="str">
        <f>IF(BE1043="","",MAX(BD$879:BD1042)+1)</f>
        <v/>
      </c>
      <c r="BG1043" s="280" t="str">
        <f t="shared" si="32"/>
        <v/>
      </c>
      <c r="BH1043" s="279" t="str">
        <f t="shared" si="33"/>
        <v/>
      </c>
      <c r="BI1043" s="279" t="str">
        <f t="shared" si="34"/>
        <v/>
      </c>
      <c r="BJ1043" s="279" t="str">
        <f t="shared" si="35"/>
        <v/>
      </c>
      <c r="BK1043" s="279" t="str">
        <f t="shared" si="36"/>
        <v/>
      </c>
      <c r="BL1043" s="279" t="str">
        <f t="shared" si="37"/>
        <v/>
      </c>
      <c r="BM1043" s="279" t="str">
        <f t="shared" si="38"/>
        <v/>
      </c>
      <c r="BN1043" s="279" t="str">
        <f t="shared" si="39"/>
        <v/>
      </c>
      <c r="BO1043" s="279" t="str">
        <f t="shared" si="40"/>
        <v/>
      </c>
      <c r="BP1043" s="279" t="str">
        <f t="shared" si="41"/>
        <v/>
      </c>
      <c r="BQ1043" s="282" t="str">
        <f t="shared" si="42"/>
        <v/>
      </c>
      <c r="BR1043" s="280" t="str">
        <f t="shared" si="43"/>
        <v/>
      </c>
      <c r="BS1043" s="282" t="str">
        <f t="shared" si="44"/>
        <v/>
      </c>
    </row>
    <row r="1044" spans="1:71" ht="20.149999999999999" hidden="1" customHeight="1">
      <c r="A1044" s="57"/>
      <c r="B1044" s="345"/>
      <c r="C1044" s="345"/>
      <c r="D1044" s="345"/>
      <c r="E1044" s="345"/>
      <c r="F1044" s="345"/>
      <c r="G1044" s="345"/>
      <c r="H1044" s="340"/>
      <c r="I1044" s="340"/>
      <c r="J1044" s="341"/>
      <c r="K1044" s="342"/>
      <c r="L1044" s="343"/>
      <c r="M1044" s="343"/>
      <c r="N1044" s="344"/>
      <c r="O1044" s="333"/>
      <c r="P1044" s="333"/>
      <c r="Q1044" s="334"/>
      <c r="R1044" s="334"/>
      <c r="S1044" s="333"/>
      <c r="T1044" s="333"/>
      <c r="U1044" s="334"/>
      <c r="V1044" s="334"/>
      <c r="W1044" s="333"/>
      <c r="X1044" s="333"/>
      <c r="Y1044" s="334"/>
      <c r="Z1044" s="334"/>
      <c r="AA1044" s="333"/>
      <c r="AB1044" s="333"/>
      <c r="AC1044" s="348"/>
      <c r="AD1044" s="349"/>
      <c r="AE1044" s="349"/>
      <c r="AF1044" s="21"/>
      <c r="AG1044" s="332"/>
      <c r="AQ1044" s="68" t="str">
        <f>IFERROR(LEFT(B1043,SEARCH("
",B1043)),B1043)</f>
        <v xml:space="preserve">Sprite 500ml x 12
</v>
      </c>
      <c r="AR1044" s="193" t="str">
        <f>IF(AS1044="","",MAX(AR$879:AR1043)+1)</f>
        <v/>
      </c>
      <c r="AS1044" s="209" t="str">
        <f>IF(SUM(O1044:AB1044)&gt;0,AQ1044,"")</f>
        <v/>
      </c>
      <c r="AT1044" s="251" t="str">
        <f>IF(O1044&gt;0,O1044,"")</f>
        <v/>
      </c>
      <c r="AU1044" s="212" t="str">
        <f>IF(Q1044&gt;0,Q1044,"")</f>
        <v/>
      </c>
      <c r="AV1044" s="212" t="str">
        <f>IF(S1044&gt;0,S1044,"")</f>
        <v/>
      </c>
      <c r="AW1044" s="212" t="str">
        <f>IF(U1044&gt;0,U1044,"")</f>
        <v/>
      </c>
      <c r="AX1044" s="212" t="str">
        <f>IF(W1044&gt;0,W1044,"")</f>
        <v/>
      </c>
      <c r="AY1044" s="213" t="str">
        <f>IF(Y1044&gt;0,Y1044,"")</f>
        <v/>
      </c>
      <c r="AZ1044" s="213" t="str">
        <f>IF(AA1044&gt;0,AA1044,"")</f>
        <v/>
      </c>
      <c r="BA1044" s="255" t="str">
        <f>IF(SUM(O1044:AB1044)&gt;0,(SUM(O1044:AB1044)*H1043),"")</f>
        <v/>
      </c>
      <c r="BB1044" s="255" t="str">
        <f>IF(SUM(O1044:AB1044)&gt;0,K1044,"")</f>
        <v/>
      </c>
      <c r="BC1044" s="277" t="str">
        <f>IF(SUM(O1044:AB1044)&gt;0,"ITEM","")</f>
        <v/>
      </c>
      <c r="BD1044" s="193" t="str">
        <f>IF(BE1044="","",MAX(BD$879:BD1043)+1)</f>
        <v/>
      </c>
      <c r="BG1044" s="280" t="str">
        <f t="shared" si="32"/>
        <v/>
      </c>
      <c r="BH1044" s="279" t="str">
        <f t="shared" si="33"/>
        <v/>
      </c>
      <c r="BI1044" s="279" t="str">
        <f t="shared" si="34"/>
        <v/>
      </c>
      <c r="BJ1044" s="279" t="str">
        <f t="shared" si="35"/>
        <v/>
      </c>
      <c r="BK1044" s="279" t="str">
        <f t="shared" si="36"/>
        <v/>
      </c>
      <c r="BL1044" s="279" t="str">
        <f t="shared" si="37"/>
        <v/>
      </c>
      <c r="BM1044" s="279" t="str">
        <f t="shared" si="38"/>
        <v/>
      </c>
      <c r="BN1044" s="279" t="str">
        <f t="shared" si="39"/>
        <v/>
      </c>
      <c r="BO1044" s="279" t="str">
        <f t="shared" si="40"/>
        <v/>
      </c>
      <c r="BP1044" s="279" t="str">
        <f t="shared" si="41"/>
        <v/>
      </c>
      <c r="BQ1044" s="282" t="str">
        <f t="shared" si="42"/>
        <v/>
      </c>
      <c r="BR1044" s="280" t="str">
        <f t="shared" si="43"/>
        <v/>
      </c>
      <c r="BS1044" s="282" t="str">
        <f t="shared" si="44"/>
        <v/>
      </c>
    </row>
    <row r="1045" spans="1:71" ht="7" hidden="1" customHeight="1">
      <c r="A1045" s="21"/>
      <c r="B1045" s="21"/>
      <c r="C1045" s="21"/>
      <c r="D1045" s="21"/>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R1045" s="193" t="str">
        <f>IF(AS1045="","",MAX(AR$879:AR1044)+1)</f>
        <v/>
      </c>
      <c r="BD1045" s="193" t="str">
        <f>IF(BE1045="","",MAX(BD$879:BD1044)+1)</f>
        <v/>
      </c>
      <c r="BG1045" s="280" t="str">
        <f t="shared" si="32"/>
        <v/>
      </c>
      <c r="BH1045" s="279" t="str">
        <f t="shared" si="33"/>
        <v/>
      </c>
      <c r="BI1045" s="279" t="str">
        <f t="shared" si="34"/>
        <v/>
      </c>
      <c r="BJ1045" s="279" t="str">
        <f t="shared" si="35"/>
        <v/>
      </c>
      <c r="BK1045" s="279" t="str">
        <f t="shared" si="36"/>
        <v/>
      </c>
      <c r="BL1045" s="279" t="str">
        <f t="shared" si="37"/>
        <v/>
      </c>
      <c r="BM1045" s="279" t="str">
        <f t="shared" si="38"/>
        <v/>
      </c>
      <c r="BN1045" s="279" t="str">
        <f t="shared" si="39"/>
        <v/>
      </c>
      <c r="BO1045" s="279" t="str">
        <f t="shared" si="40"/>
        <v/>
      </c>
      <c r="BP1045" s="279" t="str">
        <f t="shared" si="41"/>
        <v/>
      </c>
      <c r="BQ1045" s="282" t="str">
        <f t="shared" si="42"/>
        <v/>
      </c>
      <c r="BR1045" s="280" t="str">
        <f t="shared" si="43"/>
        <v/>
      </c>
      <c r="BS1045" s="282" t="str">
        <f t="shared" si="44"/>
        <v/>
      </c>
    </row>
    <row r="1046" spans="1:71" ht="20.149999999999999" hidden="1" customHeight="1">
      <c r="A1046" s="57"/>
      <c r="B1046" s="345" t="s">
        <v>584</v>
      </c>
      <c r="C1046" s="345"/>
      <c r="D1046" s="345"/>
      <c r="E1046" s="345"/>
      <c r="F1046" s="345"/>
      <c r="G1046" s="345"/>
      <c r="H1046" s="340">
        <f>VLOOKUP($AG1046,PriceList,3,FALSE)</f>
        <v>21.5</v>
      </c>
      <c r="I1046" s="340"/>
      <c r="J1046" s="341"/>
      <c r="K1046" s="342"/>
      <c r="L1046" s="343"/>
      <c r="M1046" s="343"/>
      <c r="N1046" s="344"/>
      <c r="O1046" s="333"/>
      <c r="P1046" s="333"/>
      <c r="Q1046" s="334"/>
      <c r="R1046" s="334"/>
      <c r="S1046" s="333"/>
      <c r="T1046" s="333"/>
      <c r="U1046" s="334"/>
      <c r="V1046" s="334"/>
      <c r="W1046" s="333"/>
      <c r="X1046" s="333"/>
      <c r="Y1046" s="334"/>
      <c r="Z1046" s="334"/>
      <c r="AA1046" s="333"/>
      <c r="AB1046" s="333"/>
      <c r="AC1046" s="348">
        <f>(SUM(O1046:AB1047))*H1046</f>
        <v>0</v>
      </c>
      <c r="AD1046" s="349"/>
      <c r="AE1046" s="349"/>
      <c r="AF1046" s="21"/>
      <c r="AG1046" s="332" t="s">
        <v>585</v>
      </c>
      <c r="AJ1046" s="116" t="b">
        <f>OR(ISERROR(AC1046),ISERROR(H1046))</f>
        <v>0</v>
      </c>
      <c r="AQ1046" s="68" t="str">
        <f>IFERROR(LEFT(B1046,SEARCH("
",B1046)),B1046)</f>
        <v xml:space="preserve">Sprite Zero 500ml x 12
</v>
      </c>
      <c r="AR1046" s="193" t="str">
        <f>IF(AS1046="","",MAX(AR$879:AR1045)+1)</f>
        <v/>
      </c>
      <c r="AS1046" s="252" t="str">
        <f>IF(SUM(O1046:AB1046)&gt;0,AQ1046,"")</f>
        <v/>
      </c>
      <c r="AT1046" s="253" t="str">
        <f>IF(O1046&gt;0,O1046,"")</f>
        <v/>
      </c>
      <c r="AU1046" s="254" t="str">
        <f>IF(Q1046&gt;0,Q1046,"")</f>
        <v/>
      </c>
      <c r="AV1046" s="254" t="str">
        <f>IF(S1046&gt;0,S1046,"")</f>
        <v/>
      </c>
      <c r="AW1046" s="254" t="str">
        <f>IF(U1046&gt;0,U1046,"")</f>
        <v/>
      </c>
      <c r="AX1046" s="254" t="str">
        <f>IF(W1046&gt;0,W1046,"")</f>
        <v/>
      </c>
      <c r="AY1046" s="255" t="str">
        <f>IF(Y1046&gt;0,Y1046,"")</f>
        <v/>
      </c>
      <c r="AZ1046" s="255" t="str">
        <f>IF(AA1046&gt;0,AA1046,"")</f>
        <v/>
      </c>
      <c r="BA1046" s="255" t="str">
        <f>IF(SUM(O1046:AB1046)&gt;0,(SUM(O1046:AB1046)*H1046),"")</f>
        <v/>
      </c>
      <c r="BB1046" s="255" t="str">
        <f>IF(SUM(O1046:AB1046)&gt;0,K1046,"")</f>
        <v/>
      </c>
      <c r="BC1046" s="276" t="str">
        <f>IF(SUM(O1046:AB1046)&gt;0,"ITEM","")</f>
        <v/>
      </c>
      <c r="BD1046" s="193" t="str">
        <f>IF(BE1046="","",MAX(BD$879:BD1045)+1)</f>
        <v/>
      </c>
      <c r="BG1046" s="280" t="str">
        <f t="shared" si="32"/>
        <v/>
      </c>
      <c r="BH1046" s="279" t="str">
        <f t="shared" si="33"/>
        <v/>
      </c>
      <c r="BI1046" s="279" t="str">
        <f t="shared" si="34"/>
        <v/>
      </c>
      <c r="BJ1046" s="279" t="str">
        <f t="shared" si="35"/>
        <v/>
      </c>
      <c r="BK1046" s="279" t="str">
        <f t="shared" si="36"/>
        <v/>
      </c>
      <c r="BL1046" s="279" t="str">
        <f t="shared" si="37"/>
        <v/>
      </c>
      <c r="BM1046" s="279" t="str">
        <f t="shared" si="38"/>
        <v/>
      </c>
      <c r="BN1046" s="279" t="str">
        <f t="shared" si="39"/>
        <v/>
      </c>
      <c r="BO1046" s="279" t="str">
        <f t="shared" si="40"/>
        <v/>
      </c>
      <c r="BP1046" s="279" t="str">
        <f t="shared" si="41"/>
        <v/>
      </c>
      <c r="BQ1046" s="282" t="str">
        <f t="shared" si="42"/>
        <v/>
      </c>
      <c r="BR1046" s="280" t="str">
        <f t="shared" si="43"/>
        <v/>
      </c>
      <c r="BS1046" s="282" t="str">
        <f t="shared" si="44"/>
        <v/>
      </c>
    </row>
    <row r="1047" spans="1:71" ht="20.149999999999999" hidden="1" customHeight="1">
      <c r="A1047" s="57"/>
      <c r="B1047" s="345"/>
      <c r="C1047" s="345"/>
      <c r="D1047" s="345"/>
      <c r="E1047" s="345"/>
      <c r="F1047" s="345"/>
      <c r="G1047" s="345"/>
      <c r="H1047" s="340"/>
      <c r="I1047" s="340"/>
      <c r="J1047" s="341"/>
      <c r="K1047" s="342"/>
      <c r="L1047" s="343"/>
      <c r="M1047" s="343"/>
      <c r="N1047" s="344"/>
      <c r="O1047" s="333"/>
      <c r="P1047" s="333"/>
      <c r="Q1047" s="334"/>
      <c r="R1047" s="334"/>
      <c r="S1047" s="333"/>
      <c r="T1047" s="333"/>
      <c r="U1047" s="334"/>
      <c r="V1047" s="334"/>
      <c r="W1047" s="333"/>
      <c r="X1047" s="333"/>
      <c r="Y1047" s="334"/>
      <c r="Z1047" s="334"/>
      <c r="AA1047" s="333"/>
      <c r="AB1047" s="333"/>
      <c r="AC1047" s="348"/>
      <c r="AD1047" s="349"/>
      <c r="AE1047" s="349"/>
      <c r="AF1047" s="21"/>
      <c r="AG1047" s="332"/>
      <c r="AQ1047" s="68" t="str">
        <f>IFERROR(LEFT(B1046,SEARCH("
",B1046)),B1046)</f>
        <v xml:space="preserve">Sprite Zero 500ml x 12
</v>
      </c>
      <c r="AR1047" s="193" t="str">
        <f>IF(AS1047="","",MAX(AR$879:AR1046)+1)</f>
        <v/>
      </c>
      <c r="AS1047" s="209" t="str">
        <f>IF(SUM(O1047:AB1047)&gt;0,AQ1047,"")</f>
        <v/>
      </c>
      <c r="AT1047" s="251" t="str">
        <f>IF(O1047&gt;0,O1047,"")</f>
        <v/>
      </c>
      <c r="AU1047" s="212" t="str">
        <f>IF(Q1047&gt;0,Q1047,"")</f>
        <v/>
      </c>
      <c r="AV1047" s="212" t="str">
        <f>IF(S1047&gt;0,S1047,"")</f>
        <v/>
      </c>
      <c r="AW1047" s="212" t="str">
        <f>IF(U1047&gt;0,U1047,"")</f>
        <v/>
      </c>
      <c r="AX1047" s="212" t="str">
        <f>IF(W1047&gt;0,W1047,"")</f>
        <v/>
      </c>
      <c r="AY1047" s="213" t="str">
        <f>IF(Y1047&gt;0,Y1047,"")</f>
        <v/>
      </c>
      <c r="AZ1047" s="213" t="str">
        <f>IF(AA1047&gt;0,AA1047,"")</f>
        <v/>
      </c>
      <c r="BA1047" s="255" t="str">
        <f>IF(SUM(O1047:AB1047)&gt;0,(SUM(O1047:AB1047)*H1046),"")</f>
        <v/>
      </c>
      <c r="BB1047" s="255" t="str">
        <f>IF(SUM(O1047:AB1047)&gt;0,K1047,"")</f>
        <v/>
      </c>
      <c r="BC1047" s="277" t="str">
        <f>IF(SUM(O1047:AB1047)&gt;0,"ITEM","")</f>
        <v/>
      </c>
      <c r="BD1047" s="193" t="str">
        <f>IF(BE1047="","",MAX(BD$879:BD1046)+1)</f>
        <v/>
      </c>
      <c r="BG1047" s="280" t="str">
        <f t="shared" si="32"/>
        <v/>
      </c>
      <c r="BH1047" s="279" t="str">
        <f t="shared" si="33"/>
        <v/>
      </c>
      <c r="BI1047" s="279" t="str">
        <f t="shared" si="34"/>
        <v/>
      </c>
      <c r="BJ1047" s="279" t="str">
        <f t="shared" si="35"/>
        <v/>
      </c>
      <c r="BK1047" s="279" t="str">
        <f t="shared" si="36"/>
        <v/>
      </c>
      <c r="BL1047" s="279" t="str">
        <f t="shared" si="37"/>
        <v/>
      </c>
      <c r="BM1047" s="279" t="str">
        <f t="shared" si="38"/>
        <v/>
      </c>
      <c r="BN1047" s="279" t="str">
        <f t="shared" si="39"/>
        <v/>
      </c>
      <c r="BO1047" s="279" t="str">
        <f t="shared" si="40"/>
        <v/>
      </c>
      <c r="BP1047" s="279" t="str">
        <f t="shared" si="41"/>
        <v/>
      </c>
      <c r="BQ1047" s="282" t="str">
        <f t="shared" si="42"/>
        <v/>
      </c>
      <c r="BR1047" s="280" t="str">
        <f t="shared" si="43"/>
        <v/>
      </c>
      <c r="BS1047" s="282" t="str">
        <f t="shared" si="44"/>
        <v/>
      </c>
    </row>
    <row r="1048" spans="1:71" ht="7" hidden="1" customHeight="1">
      <c r="A1048" s="21"/>
      <c r="B1048" s="21"/>
      <c r="C1048" s="21"/>
      <c r="D1048" s="21"/>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R1048" s="193" t="str">
        <f>IF(AS1048="","",MAX(AR$879:AR1047)+1)</f>
        <v/>
      </c>
      <c r="BD1048" s="193" t="str">
        <f>IF(BE1048="","",MAX(BD$879:BD1047)+1)</f>
        <v/>
      </c>
      <c r="BG1048" s="280" t="str">
        <f t="shared" si="32"/>
        <v/>
      </c>
      <c r="BH1048" s="279" t="str">
        <f t="shared" si="33"/>
        <v/>
      </c>
      <c r="BI1048" s="279" t="str">
        <f t="shared" si="34"/>
        <v/>
      </c>
      <c r="BJ1048" s="279" t="str">
        <f t="shared" si="35"/>
        <v/>
      </c>
      <c r="BK1048" s="279" t="str">
        <f t="shared" si="36"/>
        <v/>
      </c>
      <c r="BL1048" s="279" t="str">
        <f t="shared" si="37"/>
        <v/>
      </c>
      <c r="BM1048" s="279" t="str">
        <f t="shared" si="38"/>
        <v/>
      </c>
      <c r="BN1048" s="279" t="str">
        <f t="shared" si="39"/>
        <v/>
      </c>
      <c r="BO1048" s="279" t="str">
        <f t="shared" si="40"/>
        <v/>
      </c>
      <c r="BP1048" s="279" t="str">
        <f t="shared" si="41"/>
        <v/>
      </c>
      <c r="BQ1048" s="282" t="str">
        <f t="shared" si="42"/>
        <v/>
      </c>
      <c r="BR1048" s="280" t="str">
        <f t="shared" si="43"/>
        <v/>
      </c>
      <c r="BS1048" s="282" t="str">
        <f t="shared" si="44"/>
        <v/>
      </c>
    </row>
    <row r="1049" spans="1:71" ht="24" customHeight="1">
      <c r="A1049" s="57"/>
      <c r="B1049" s="345" t="s">
        <v>586</v>
      </c>
      <c r="C1049" s="345"/>
      <c r="D1049" s="345"/>
      <c r="E1049" s="345"/>
      <c r="F1049" s="345"/>
      <c r="G1049" s="345"/>
      <c r="H1049" s="340">
        <f>VLOOKUP($AG1049,PriceList,3,FALSE)</f>
        <v>3.35</v>
      </c>
      <c r="I1049" s="340"/>
      <c r="J1049" s="341"/>
      <c r="K1049" s="342"/>
      <c r="L1049" s="343"/>
      <c r="M1049" s="343"/>
      <c r="N1049" s="344"/>
      <c r="O1049" s="333"/>
      <c r="P1049" s="333"/>
      <c r="Q1049" s="334"/>
      <c r="R1049" s="334"/>
      <c r="S1049" s="333"/>
      <c r="T1049" s="333"/>
      <c r="U1049" s="334"/>
      <c r="V1049" s="334"/>
      <c r="W1049" s="333"/>
      <c r="X1049" s="333"/>
      <c r="Y1049" s="334"/>
      <c r="Z1049" s="334"/>
      <c r="AA1049" s="333"/>
      <c r="AB1049" s="333"/>
      <c r="AC1049" s="348">
        <f>(SUM(O1049:AB1050))*H1049</f>
        <v>0</v>
      </c>
      <c r="AD1049" s="349"/>
      <c r="AE1049" s="349"/>
      <c r="AF1049" s="21"/>
      <c r="AG1049" s="332" t="s">
        <v>587</v>
      </c>
      <c r="AJ1049" s="116" t="b">
        <f>OR(ISERROR(AC1049),ISERROR(H1049))</f>
        <v>0</v>
      </c>
      <c r="AQ1049" s="68" t="str">
        <f>IFERROR(LEFT(B1049,SEARCH("
",B1049)),B1049)</f>
        <v xml:space="preserve">1 Litre UHT Orange Juice Carton
</v>
      </c>
      <c r="AR1049" s="193" t="str">
        <f>IF(AS1049="","",MAX(AR$879:AR1048)+1)</f>
        <v/>
      </c>
      <c r="AS1049" s="252" t="str">
        <f>IF(SUM(O1049:AB1049)&gt;0,AQ1049,"")</f>
        <v/>
      </c>
      <c r="AT1049" s="253" t="str">
        <f>IF(O1049&gt;0,O1049,"")</f>
        <v/>
      </c>
      <c r="AU1049" s="254" t="str">
        <f>IF(Q1049&gt;0,Q1049,"")</f>
        <v/>
      </c>
      <c r="AV1049" s="254" t="str">
        <f>IF(S1049&gt;0,S1049,"")</f>
        <v/>
      </c>
      <c r="AW1049" s="254" t="str">
        <f>IF(U1049&gt;0,U1049,"")</f>
        <v/>
      </c>
      <c r="AX1049" s="254" t="str">
        <f>IF(W1049&gt;0,W1049,"")</f>
        <v/>
      </c>
      <c r="AY1049" s="255" t="str">
        <f>IF(Y1049&gt;0,Y1049,"")</f>
        <v/>
      </c>
      <c r="AZ1049" s="255" t="str">
        <f>IF(AA1049&gt;0,AA1049,"")</f>
        <v/>
      </c>
      <c r="BA1049" s="255" t="str">
        <f>IF(SUM(O1049:AB1049)&gt;0,(SUM(O1049:AB1049)*H1049),"")</f>
        <v/>
      </c>
      <c r="BB1049" s="255" t="str">
        <f>IF(SUM(O1049:AB1049)&gt;0,K1049,"")</f>
        <v/>
      </c>
      <c r="BC1049" s="276" t="str">
        <f>IF(SUM(O1049:AB1049)&gt;0,"ITEM","")</f>
        <v/>
      </c>
      <c r="BD1049" s="193" t="str">
        <f>IF(BE1049="","",MAX(BD$879:BD1048)+1)</f>
        <v/>
      </c>
      <c r="BG1049" s="280" t="str">
        <f t="shared" si="32"/>
        <v/>
      </c>
      <c r="BH1049" s="279" t="str">
        <f t="shared" si="33"/>
        <v/>
      </c>
      <c r="BI1049" s="279" t="str">
        <f t="shared" si="34"/>
        <v/>
      </c>
      <c r="BJ1049" s="279" t="str">
        <f t="shared" si="35"/>
        <v/>
      </c>
      <c r="BK1049" s="279" t="str">
        <f t="shared" si="36"/>
        <v/>
      </c>
      <c r="BL1049" s="279" t="str">
        <f t="shared" si="37"/>
        <v/>
      </c>
      <c r="BM1049" s="279" t="str">
        <f t="shared" si="38"/>
        <v/>
      </c>
      <c r="BN1049" s="279" t="str">
        <f t="shared" si="39"/>
        <v/>
      </c>
      <c r="BO1049" s="279" t="str">
        <f t="shared" si="40"/>
        <v/>
      </c>
      <c r="BP1049" s="279" t="str">
        <f t="shared" si="41"/>
        <v/>
      </c>
      <c r="BQ1049" s="282" t="str">
        <f t="shared" si="42"/>
        <v/>
      </c>
      <c r="BR1049" s="280" t="str">
        <f t="shared" si="43"/>
        <v/>
      </c>
      <c r="BS1049" s="282" t="str">
        <f t="shared" si="44"/>
        <v/>
      </c>
    </row>
    <row r="1050" spans="1:71" ht="24" customHeight="1">
      <c r="A1050" s="57"/>
      <c r="B1050" s="345"/>
      <c r="C1050" s="345"/>
      <c r="D1050" s="345"/>
      <c r="E1050" s="345"/>
      <c r="F1050" s="345"/>
      <c r="G1050" s="345"/>
      <c r="H1050" s="340"/>
      <c r="I1050" s="340"/>
      <c r="J1050" s="341"/>
      <c r="K1050" s="342"/>
      <c r="L1050" s="343"/>
      <c r="M1050" s="343"/>
      <c r="N1050" s="344"/>
      <c r="O1050" s="333"/>
      <c r="P1050" s="333"/>
      <c r="Q1050" s="334"/>
      <c r="R1050" s="334"/>
      <c r="S1050" s="333"/>
      <c r="T1050" s="333"/>
      <c r="U1050" s="334"/>
      <c r="V1050" s="334"/>
      <c r="W1050" s="333"/>
      <c r="X1050" s="333"/>
      <c r="Y1050" s="334"/>
      <c r="Z1050" s="334"/>
      <c r="AA1050" s="333"/>
      <c r="AB1050" s="333"/>
      <c r="AC1050" s="348"/>
      <c r="AD1050" s="349"/>
      <c r="AE1050" s="349"/>
      <c r="AF1050" s="21"/>
      <c r="AG1050" s="332"/>
      <c r="AQ1050" s="68" t="str">
        <f>IFERROR(LEFT(B1049,SEARCH("
",B1049)),B1049)</f>
        <v xml:space="preserve">1 Litre UHT Orange Juice Carton
</v>
      </c>
      <c r="AR1050" s="193" t="str">
        <f>IF(AS1050="","",MAX(AR$879:AR1049)+1)</f>
        <v/>
      </c>
      <c r="AS1050" s="209" t="str">
        <f>IF(SUM(O1050:AB1050)&gt;0,AQ1050,"")</f>
        <v/>
      </c>
      <c r="AT1050" s="251" t="str">
        <f>IF(O1050&gt;0,O1050,"")</f>
        <v/>
      </c>
      <c r="AU1050" s="212" t="str">
        <f>IF(Q1050&gt;0,Q1050,"")</f>
        <v/>
      </c>
      <c r="AV1050" s="212" t="str">
        <f>IF(S1050&gt;0,S1050,"")</f>
        <v/>
      </c>
      <c r="AW1050" s="212" t="str">
        <f>IF(U1050&gt;0,U1050,"")</f>
        <v/>
      </c>
      <c r="AX1050" s="212" t="str">
        <f>IF(W1050&gt;0,W1050,"")</f>
        <v/>
      </c>
      <c r="AY1050" s="213" t="str">
        <f>IF(Y1050&gt;0,Y1050,"")</f>
        <v/>
      </c>
      <c r="AZ1050" s="213" t="str">
        <f>IF(AA1050&gt;0,AA1050,"")</f>
        <v/>
      </c>
      <c r="BA1050" s="255" t="str">
        <f>IF(SUM(O1050:AB1050)&gt;0,(SUM(O1050:AB1050)*H1049),"")</f>
        <v/>
      </c>
      <c r="BB1050" s="255" t="str">
        <f>IF(SUM(O1050:AB1050)&gt;0,K1050,"")</f>
        <v/>
      </c>
      <c r="BC1050" s="277" t="str">
        <f>IF(SUM(O1050:AB1050)&gt;0,"ITEM","")</f>
        <v/>
      </c>
      <c r="BD1050" s="193" t="str">
        <f>IF(BE1050="","",MAX(BD$879:BD1049)+1)</f>
        <v/>
      </c>
      <c r="BG1050" s="280" t="str">
        <f t="shared" si="32"/>
        <v/>
      </c>
      <c r="BH1050" s="279" t="str">
        <f t="shared" si="33"/>
        <v/>
      </c>
      <c r="BI1050" s="279" t="str">
        <f t="shared" si="34"/>
        <v/>
      </c>
      <c r="BJ1050" s="279" t="str">
        <f t="shared" si="35"/>
        <v/>
      </c>
      <c r="BK1050" s="279" t="str">
        <f t="shared" si="36"/>
        <v/>
      </c>
      <c r="BL1050" s="279" t="str">
        <f t="shared" si="37"/>
        <v/>
      </c>
      <c r="BM1050" s="279" t="str">
        <f t="shared" si="38"/>
        <v/>
      </c>
      <c r="BN1050" s="279" t="str">
        <f t="shared" si="39"/>
        <v/>
      </c>
      <c r="BO1050" s="279" t="str">
        <f t="shared" si="40"/>
        <v/>
      </c>
      <c r="BP1050" s="279" t="str">
        <f t="shared" si="41"/>
        <v/>
      </c>
      <c r="BQ1050" s="282" t="str">
        <f t="shared" si="42"/>
        <v/>
      </c>
      <c r="BR1050" s="280" t="str">
        <f t="shared" si="43"/>
        <v/>
      </c>
      <c r="BS1050" s="282" t="str">
        <f t="shared" si="44"/>
        <v/>
      </c>
    </row>
    <row r="1051" spans="1:71" ht="7" hidden="1" customHeight="1">
      <c r="A1051" s="21"/>
      <c r="B1051" s="21"/>
      <c r="C1051" s="21"/>
      <c r="D1051" s="21"/>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R1051" s="193" t="str">
        <f>IF(AS1051="","",MAX(AR$879:AR1050)+1)</f>
        <v/>
      </c>
      <c r="BD1051" s="193" t="str">
        <f>IF(BE1051="","",MAX(BD$879:BD1050)+1)</f>
        <v/>
      </c>
      <c r="BG1051" s="280" t="str">
        <f t="shared" si="32"/>
        <v/>
      </c>
      <c r="BH1051" s="279" t="str">
        <f t="shared" si="33"/>
        <v/>
      </c>
      <c r="BI1051" s="279" t="str">
        <f t="shared" si="34"/>
        <v/>
      </c>
      <c r="BJ1051" s="279" t="str">
        <f t="shared" si="35"/>
        <v/>
      </c>
      <c r="BK1051" s="279" t="str">
        <f t="shared" si="36"/>
        <v/>
      </c>
      <c r="BL1051" s="279" t="str">
        <f t="shared" si="37"/>
        <v/>
      </c>
      <c r="BM1051" s="279" t="str">
        <f t="shared" si="38"/>
        <v/>
      </c>
      <c r="BN1051" s="279" t="str">
        <f t="shared" si="39"/>
        <v/>
      </c>
      <c r="BO1051" s="279" t="str">
        <f t="shared" si="40"/>
        <v/>
      </c>
      <c r="BP1051" s="279" t="str">
        <f t="shared" si="41"/>
        <v/>
      </c>
      <c r="BQ1051" s="282" t="str">
        <f t="shared" si="42"/>
        <v/>
      </c>
      <c r="BR1051" s="280" t="str">
        <f t="shared" si="43"/>
        <v/>
      </c>
      <c r="BS1051" s="282" t="str">
        <f t="shared" si="44"/>
        <v/>
      </c>
    </row>
    <row r="1052" spans="1:71" ht="23.15" hidden="1" customHeight="1">
      <c r="A1052" s="57"/>
      <c r="B1052" s="345" t="s">
        <v>588</v>
      </c>
      <c r="C1052" s="345"/>
      <c r="D1052" s="345"/>
      <c r="E1052" s="345"/>
      <c r="F1052" s="345"/>
      <c r="G1052" s="345"/>
      <c r="H1052" s="340">
        <f>VLOOKUP($AG1052,PriceList,3,FALSE)</f>
        <v>15.35</v>
      </c>
      <c r="I1052" s="340"/>
      <c r="J1052" s="341"/>
      <c r="K1052" s="342"/>
      <c r="L1052" s="343"/>
      <c r="M1052" s="343"/>
      <c r="N1052" s="344"/>
      <c r="O1052" s="333"/>
      <c r="P1052" s="333"/>
      <c r="Q1052" s="334"/>
      <c r="R1052" s="334"/>
      <c r="S1052" s="333"/>
      <c r="T1052" s="333"/>
      <c r="U1052" s="334"/>
      <c r="V1052" s="334"/>
      <c r="W1052" s="333"/>
      <c r="X1052" s="333"/>
      <c r="Y1052" s="334"/>
      <c r="Z1052" s="334"/>
      <c r="AA1052" s="333"/>
      <c r="AB1052" s="333"/>
      <c r="AC1052" s="348">
        <f>(SUM(O1052:AB1053))*H1052</f>
        <v>0</v>
      </c>
      <c r="AD1052" s="349"/>
      <c r="AE1052" s="349"/>
      <c r="AF1052" s="21"/>
      <c r="AG1052" s="332" t="s">
        <v>589</v>
      </c>
      <c r="AJ1052" s="116" t="b">
        <f>OR(ISERROR(AC1052),ISERROR(H1052))</f>
        <v>0</v>
      </c>
      <c r="AQ1052" s="68" t="str">
        <f>IFERROR(LEFT(B1052,SEARCH("
",B1052)),B1052)</f>
        <v xml:space="preserve">Innocent Smooth Orange Juice 330ml x 8
</v>
      </c>
      <c r="AR1052" s="193" t="str">
        <f>IF(AS1052="","",MAX(AR$879:AR1051)+1)</f>
        <v/>
      </c>
      <c r="AS1052" s="252" t="str">
        <f>IF(SUM(O1052:AB1052)&gt;0,AQ1052,"")</f>
        <v/>
      </c>
      <c r="AT1052" s="253" t="str">
        <f>IF(O1052&gt;0,O1052,"")</f>
        <v/>
      </c>
      <c r="AU1052" s="254" t="str">
        <f>IF(Q1052&gt;0,Q1052,"")</f>
        <v/>
      </c>
      <c r="AV1052" s="254" t="str">
        <f>IF(S1052&gt;0,S1052,"")</f>
        <v/>
      </c>
      <c r="AW1052" s="254" t="str">
        <f>IF(U1052&gt;0,U1052,"")</f>
        <v/>
      </c>
      <c r="AX1052" s="254" t="str">
        <f>IF(W1052&gt;0,W1052,"")</f>
        <v/>
      </c>
      <c r="AY1052" s="255" t="str">
        <f>IF(Y1052&gt;0,Y1052,"")</f>
        <v/>
      </c>
      <c r="AZ1052" s="255" t="str">
        <f>IF(AA1052&gt;0,AA1052,"")</f>
        <v/>
      </c>
      <c r="BA1052" s="255" t="str">
        <f>IF(SUM(O1052:AB1052)&gt;0,(SUM(O1052:AB1052)*H1052),"")</f>
        <v/>
      </c>
      <c r="BB1052" s="255" t="str">
        <f>IF(SUM(O1052:AB1052)&gt;0,K1052,"")</f>
        <v/>
      </c>
      <c r="BC1052" s="276" t="str">
        <f>IF(SUM(O1052:AB1052)&gt;0,"ITEM","")</f>
        <v/>
      </c>
      <c r="BD1052" s="193" t="str">
        <f>IF(BE1052="","",MAX(BD$879:BD1051)+1)</f>
        <v/>
      </c>
      <c r="BG1052" s="280" t="str">
        <f t="shared" si="32"/>
        <v/>
      </c>
      <c r="BH1052" s="279" t="str">
        <f t="shared" si="33"/>
        <v/>
      </c>
      <c r="BI1052" s="279" t="str">
        <f t="shared" si="34"/>
        <v/>
      </c>
      <c r="BJ1052" s="279" t="str">
        <f t="shared" si="35"/>
        <v/>
      </c>
      <c r="BK1052" s="279" t="str">
        <f t="shared" si="36"/>
        <v/>
      </c>
      <c r="BL1052" s="279" t="str">
        <f t="shared" si="37"/>
        <v/>
      </c>
      <c r="BM1052" s="279" t="str">
        <f t="shared" si="38"/>
        <v/>
      </c>
      <c r="BN1052" s="279" t="str">
        <f t="shared" si="39"/>
        <v/>
      </c>
      <c r="BO1052" s="279" t="str">
        <f t="shared" si="40"/>
        <v/>
      </c>
      <c r="BP1052" s="279" t="str">
        <f t="shared" si="41"/>
        <v/>
      </c>
      <c r="BQ1052" s="282" t="str">
        <f t="shared" si="42"/>
        <v/>
      </c>
      <c r="BR1052" s="280" t="str">
        <f t="shared" si="43"/>
        <v/>
      </c>
      <c r="BS1052" s="282" t="str">
        <f t="shared" si="44"/>
        <v/>
      </c>
    </row>
    <row r="1053" spans="1:71" ht="23.15" hidden="1" customHeight="1">
      <c r="A1053" s="57"/>
      <c r="B1053" s="345"/>
      <c r="C1053" s="345"/>
      <c r="D1053" s="345"/>
      <c r="E1053" s="345"/>
      <c r="F1053" s="345"/>
      <c r="G1053" s="345"/>
      <c r="H1053" s="340"/>
      <c r="I1053" s="340"/>
      <c r="J1053" s="341"/>
      <c r="K1053" s="342"/>
      <c r="L1053" s="343"/>
      <c r="M1053" s="343"/>
      <c r="N1053" s="344"/>
      <c r="O1053" s="333"/>
      <c r="P1053" s="333"/>
      <c r="Q1053" s="334"/>
      <c r="R1053" s="334"/>
      <c r="S1053" s="333"/>
      <c r="T1053" s="333"/>
      <c r="U1053" s="334"/>
      <c r="V1053" s="334"/>
      <c r="W1053" s="333"/>
      <c r="X1053" s="333"/>
      <c r="Y1053" s="334"/>
      <c r="Z1053" s="334"/>
      <c r="AA1053" s="333"/>
      <c r="AB1053" s="333"/>
      <c r="AC1053" s="348"/>
      <c r="AD1053" s="349"/>
      <c r="AE1053" s="349"/>
      <c r="AF1053" s="21"/>
      <c r="AG1053" s="332"/>
      <c r="AQ1053" s="68" t="str">
        <f>IFERROR(LEFT(B1052,SEARCH("
",B1052)),B1052)</f>
        <v xml:space="preserve">Innocent Smooth Orange Juice 330ml x 8
</v>
      </c>
      <c r="AR1053" s="193" t="str">
        <f>IF(AS1053="","",MAX(AR$879:AR1052)+1)</f>
        <v/>
      </c>
      <c r="AS1053" s="209" t="str">
        <f>IF(SUM(O1053:AB1053)&gt;0,AQ1053,"")</f>
        <v/>
      </c>
      <c r="AT1053" s="251" t="str">
        <f>IF(O1053&gt;0,O1053,"")</f>
        <v/>
      </c>
      <c r="AU1053" s="212" t="str">
        <f>IF(Q1053&gt;0,Q1053,"")</f>
        <v/>
      </c>
      <c r="AV1053" s="212" t="str">
        <f>IF(S1053&gt;0,S1053,"")</f>
        <v/>
      </c>
      <c r="AW1053" s="212" t="str">
        <f>IF(U1053&gt;0,U1053,"")</f>
        <v/>
      </c>
      <c r="AX1053" s="212" t="str">
        <f>IF(W1053&gt;0,W1053,"")</f>
        <v/>
      </c>
      <c r="AY1053" s="213" t="str">
        <f>IF(Y1053&gt;0,Y1053,"")</f>
        <v/>
      </c>
      <c r="AZ1053" s="213" t="str">
        <f>IF(AA1053&gt;0,AA1053,"")</f>
        <v/>
      </c>
      <c r="BA1053" s="255" t="str">
        <f>IF(SUM(O1053:AB1053)&gt;0,(SUM(O1053:AB1053)*H1052),"")</f>
        <v/>
      </c>
      <c r="BB1053" s="255" t="str">
        <f>IF(SUM(O1053:AB1053)&gt;0,K1053,"")</f>
        <v/>
      </c>
      <c r="BC1053" s="277" t="str">
        <f>IF(SUM(O1053:AB1053)&gt;0,"ITEM","")</f>
        <v/>
      </c>
      <c r="BD1053" s="193" t="str">
        <f>IF(BE1053="","",MAX(BD$879:BD1052)+1)</f>
        <v/>
      </c>
      <c r="BG1053" s="280" t="str">
        <f t="shared" si="32"/>
        <v/>
      </c>
      <c r="BH1053" s="279" t="str">
        <f t="shared" si="33"/>
        <v/>
      </c>
      <c r="BI1053" s="279" t="str">
        <f t="shared" si="34"/>
        <v/>
      </c>
      <c r="BJ1053" s="279" t="str">
        <f t="shared" si="35"/>
        <v/>
      </c>
      <c r="BK1053" s="279" t="str">
        <f t="shared" si="36"/>
        <v/>
      </c>
      <c r="BL1053" s="279" t="str">
        <f t="shared" si="37"/>
        <v/>
      </c>
      <c r="BM1053" s="279" t="str">
        <f t="shared" si="38"/>
        <v/>
      </c>
      <c r="BN1053" s="279" t="str">
        <f t="shared" si="39"/>
        <v/>
      </c>
      <c r="BO1053" s="279" t="str">
        <f t="shared" si="40"/>
        <v/>
      </c>
      <c r="BP1053" s="279" t="str">
        <f t="shared" si="41"/>
        <v/>
      </c>
      <c r="BQ1053" s="282" t="str">
        <f t="shared" si="42"/>
        <v/>
      </c>
      <c r="BR1053" s="280" t="str">
        <f t="shared" si="43"/>
        <v/>
      </c>
      <c r="BS1053" s="282" t="str">
        <f t="shared" si="44"/>
        <v/>
      </c>
    </row>
    <row r="1054" spans="1:71" ht="7" customHeight="1">
      <c r="A1054" s="21"/>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R1054" s="193" t="str">
        <f>IF(AS1054="","",MAX(AR$879:AR1053)+1)</f>
        <v/>
      </c>
      <c r="BD1054" s="193" t="str">
        <f>IF(BE1054="","",MAX(BD$879:BD1053)+1)</f>
        <v/>
      </c>
      <c r="BG1054" s="280" t="str">
        <f t="shared" si="32"/>
        <v/>
      </c>
      <c r="BH1054" s="279" t="str">
        <f t="shared" si="33"/>
        <v/>
      </c>
      <c r="BI1054" s="279" t="str">
        <f t="shared" si="34"/>
        <v/>
      </c>
      <c r="BJ1054" s="279" t="str">
        <f t="shared" si="35"/>
        <v/>
      </c>
      <c r="BK1054" s="279" t="str">
        <f t="shared" si="36"/>
        <v/>
      </c>
      <c r="BL1054" s="279" t="str">
        <f t="shared" si="37"/>
        <v/>
      </c>
      <c r="BM1054" s="279" t="str">
        <f t="shared" si="38"/>
        <v/>
      </c>
      <c r="BN1054" s="279" t="str">
        <f t="shared" si="39"/>
        <v/>
      </c>
      <c r="BO1054" s="279" t="str">
        <f t="shared" si="40"/>
        <v/>
      </c>
      <c r="BP1054" s="279" t="str">
        <f t="shared" si="41"/>
        <v/>
      </c>
      <c r="BQ1054" s="282" t="str">
        <f t="shared" si="42"/>
        <v/>
      </c>
      <c r="BR1054" s="280" t="str">
        <f t="shared" si="43"/>
        <v/>
      </c>
      <c r="BS1054" s="282" t="str">
        <f t="shared" si="44"/>
        <v/>
      </c>
    </row>
    <row r="1055" spans="1:71" ht="20.149999999999999" customHeight="1">
      <c r="A1055" s="57"/>
      <c r="B1055" s="345" t="s">
        <v>590</v>
      </c>
      <c r="C1055" s="345"/>
      <c r="D1055" s="345"/>
      <c r="E1055" s="345"/>
      <c r="F1055" s="345"/>
      <c r="G1055" s="345"/>
      <c r="H1055" s="340">
        <f>VLOOKUP($AG1055,PriceList,3,FALSE)</f>
        <v>8.6999999999999993</v>
      </c>
      <c r="I1055" s="340"/>
      <c r="J1055" s="341"/>
      <c r="K1055" s="342"/>
      <c r="L1055" s="343"/>
      <c r="M1055" s="343"/>
      <c r="N1055" s="344"/>
      <c r="O1055" s="333"/>
      <c r="P1055" s="333"/>
      <c r="Q1055" s="334"/>
      <c r="R1055" s="334"/>
      <c r="S1055" s="333"/>
      <c r="T1055" s="333"/>
      <c r="U1055" s="334"/>
      <c r="V1055" s="334"/>
      <c r="W1055" s="333"/>
      <c r="X1055" s="333"/>
      <c r="Y1055" s="334"/>
      <c r="Z1055" s="334"/>
      <c r="AA1055" s="333"/>
      <c r="AB1055" s="333"/>
      <c r="AC1055" s="348">
        <f>(SUM(O1055:AB1056))*H1055</f>
        <v>0</v>
      </c>
      <c r="AD1055" s="349"/>
      <c r="AE1055" s="349"/>
      <c r="AF1055" s="21"/>
      <c r="AG1055" s="332" t="s">
        <v>591</v>
      </c>
      <c r="AJ1055" s="116" t="b">
        <f>OR(ISERROR(AC1055),ISERROR(H1055))</f>
        <v>0</v>
      </c>
      <c r="AQ1055" s="68" t="str">
        <f>IFERROR(LEFT(B1055,SEARCH("
",B1055)),B1055)</f>
        <v xml:space="preserve">Tonic Water 200ml x 12
</v>
      </c>
      <c r="AR1055" s="193" t="str">
        <f>IF(AS1055="","",MAX(AR$879:AR1054)+1)</f>
        <v/>
      </c>
      <c r="AS1055" s="252" t="str">
        <f>IF(SUM(O1055:AB1055)&gt;0,AQ1055,"")</f>
        <v/>
      </c>
      <c r="AT1055" s="253" t="str">
        <f>IF(O1055&gt;0,O1055,"")</f>
        <v/>
      </c>
      <c r="AU1055" s="254" t="str">
        <f>IF(Q1055&gt;0,Q1055,"")</f>
        <v/>
      </c>
      <c r="AV1055" s="254" t="str">
        <f>IF(S1055&gt;0,S1055,"")</f>
        <v/>
      </c>
      <c r="AW1055" s="254" t="str">
        <f>IF(U1055&gt;0,U1055,"")</f>
        <v/>
      </c>
      <c r="AX1055" s="254" t="str">
        <f>IF(W1055&gt;0,W1055,"")</f>
        <v/>
      </c>
      <c r="AY1055" s="255" t="str">
        <f>IF(Y1055&gt;0,Y1055,"")</f>
        <v/>
      </c>
      <c r="AZ1055" s="255" t="str">
        <f>IF(AA1055&gt;0,AA1055,"")</f>
        <v/>
      </c>
      <c r="BA1055" s="255" t="str">
        <f>IF(SUM(O1055:AB1055)&gt;0,(SUM(O1055:AB1055)*H1055),"")</f>
        <v/>
      </c>
      <c r="BB1055" s="255" t="str">
        <f>IF(SUM(O1055:AB1055)&gt;0,K1055,"")</f>
        <v/>
      </c>
      <c r="BC1055" s="276" t="str">
        <f>IF(SUM(O1055:AB1055)&gt;0,"ITEM","")</f>
        <v/>
      </c>
      <c r="BD1055" s="193" t="str">
        <f>IF(BE1055="","",MAX(BD$879:BD1054)+1)</f>
        <v/>
      </c>
      <c r="BG1055" s="280" t="str">
        <f t="shared" si="32"/>
        <v/>
      </c>
      <c r="BH1055" s="279" t="str">
        <f t="shared" si="33"/>
        <v/>
      </c>
      <c r="BI1055" s="279" t="str">
        <f t="shared" si="34"/>
        <v/>
      </c>
      <c r="BJ1055" s="279" t="str">
        <f t="shared" si="35"/>
        <v/>
      </c>
      <c r="BK1055" s="279" t="str">
        <f t="shared" si="36"/>
        <v/>
      </c>
      <c r="BL1055" s="279" t="str">
        <f t="shared" si="37"/>
        <v/>
      </c>
      <c r="BM1055" s="279" t="str">
        <f t="shared" si="38"/>
        <v/>
      </c>
      <c r="BN1055" s="279" t="str">
        <f t="shared" si="39"/>
        <v/>
      </c>
      <c r="BO1055" s="279" t="str">
        <f t="shared" si="40"/>
        <v/>
      </c>
      <c r="BP1055" s="279" t="str">
        <f t="shared" si="41"/>
        <v/>
      </c>
      <c r="BQ1055" s="282" t="str">
        <f t="shared" si="42"/>
        <v/>
      </c>
      <c r="BR1055" s="280" t="str">
        <f t="shared" si="43"/>
        <v/>
      </c>
      <c r="BS1055" s="282" t="str">
        <f t="shared" si="44"/>
        <v/>
      </c>
    </row>
    <row r="1056" spans="1:71" ht="20.149999999999999" customHeight="1">
      <c r="A1056" s="57"/>
      <c r="B1056" s="345"/>
      <c r="C1056" s="345"/>
      <c r="D1056" s="345"/>
      <c r="E1056" s="345"/>
      <c r="F1056" s="345"/>
      <c r="G1056" s="345"/>
      <c r="H1056" s="340"/>
      <c r="I1056" s="340"/>
      <c r="J1056" s="341"/>
      <c r="K1056" s="342"/>
      <c r="L1056" s="343"/>
      <c r="M1056" s="343"/>
      <c r="N1056" s="344"/>
      <c r="O1056" s="333"/>
      <c r="P1056" s="333"/>
      <c r="Q1056" s="334"/>
      <c r="R1056" s="334"/>
      <c r="S1056" s="333"/>
      <c r="T1056" s="333"/>
      <c r="U1056" s="334"/>
      <c r="V1056" s="334"/>
      <c r="W1056" s="333"/>
      <c r="X1056" s="333"/>
      <c r="Y1056" s="334"/>
      <c r="Z1056" s="334"/>
      <c r="AA1056" s="333"/>
      <c r="AB1056" s="333"/>
      <c r="AC1056" s="348"/>
      <c r="AD1056" s="349"/>
      <c r="AE1056" s="349"/>
      <c r="AF1056" s="21"/>
      <c r="AG1056" s="332"/>
      <c r="AQ1056" s="68" t="str">
        <f>IFERROR(LEFT(B1055,SEARCH("
",B1055)),B1055)</f>
        <v xml:space="preserve">Tonic Water 200ml x 12
</v>
      </c>
      <c r="AR1056" s="193" t="str">
        <f>IF(AS1056="","",MAX(AR$879:AR1055)+1)</f>
        <v/>
      </c>
      <c r="AS1056" s="209" t="str">
        <f>IF(SUM(O1056:AB1056)&gt;0,AQ1056,"")</f>
        <v/>
      </c>
      <c r="AT1056" s="251" t="str">
        <f>IF(O1056&gt;0,O1056,"")</f>
        <v/>
      </c>
      <c r="AU1056" s="212" t="str">
        <f>IF(Q1056&gt;0,Q1056,"")</f>
        <v/>
      </c>
      <c r="AV1056" s="212" t="str">
        <f>IF(S1056&gt;0,S1056,"")</f>
        <v/>
      </c>
      <c r="AW1056" s="212" t="str">
        <f>IF(U1056&gt;0,U1056,"")</f>
        <v/>
      </c>
      <c r="AX1056" s="212" t="str">
        <f>IF(W1056&gt;0,W1056,"")</f>
        <v/>
      </c>
      <c r="AY1056" s="213" t="str">
        <f>IF(Y1056&gt;0,Y1056,"")</f>
        <v/>
      </c>
      <c r="AZ1056" s="213" t="str">
        <f>IF(AA1056&gt;0,AA1056,"")</f>
        <v/>
      </c>
      <c r="BA1056" s="255" t="str">
        <f>IF(SUM(O1056:AB1056)&gt;0,(SUM(O1056:AB1056)*H1055),"")</f>
        <v/>
      </c>
      <c r="BB1056" s="255" t="str">
        <f>IF(SUM(O1056:AB1056)&gt;0,K1056,"")</f>
        <v/>
      </c>
      <c r="BC1056" s="277" t="str">
        <f>IF(SUM(O1056:AB1056)&gt;0,"ITEM","")</f>
        <v/>
      </c>
      <c r="BD1056" s="193" t="str">
        <f>IF(BE1056="","",MAX(BD$879:BD1055)+1)</f>
        <v/>
      </c>
      <c r="BG1056" s="280" t="str">
        <f t="shared" si="32"/>
        <v/>
      </c>
      <c r="BH1056" s="279" t="str">
        <f t="shared" si="33"/>
        <v/>
      </c>
      <c r="BI1056" s="279" t="str">
        <f t="shared" si="34"/>
        <v/>
      </c>
      <c r="BJ1056" s="279" t="str">
        <f t="shared" si="35"/>
        <v/>
      </c>
      <c r="BK1056" s="279" t="str">
        <f t="shared" si="36"/>
        <v/>
      </c>
      <c r="BL1056" s="279" t="str">
        <f t="shared" si="37"/>
        <v/>
      </c>
      <c r="BM1056" s="279" t="str">
        <f t="shared" si="38"/>
        <v/>
      </c>
      <c r="BN1056" s="279" t="str">
        <f t="shared" si="39"/>
        <v/>
      </c>
      <c r="BO1056" s="279" t="str">
        <f t="shared" si="40"/>
        <v/>
      </c>
      <c r="BP1056" s="279" t="str">
        <f t="shared" si="41"/>
        <v/>
      </c>
      <c r="BQ1056" s="282" t="str">
        <f t="shared" si="42"/>
        <v/>
      </c>
      <c r="BR1056" s="280" t="str">
        <f t="shared" si="43"/>
        <v/>
      </c>
      <c r="BS1056" s="282" t="str">
        <f t="shared" si="44"/>
        <v/>
      </c>
    </row>
    <row r="1057" spans="1:71" ht="7" customHeight="1">
      <c r="A1057" s="21"/>
      <c r="B1057" s="21"/>
      <c r="C1057" s="21"/>
      <c r="D1057" s="21"/>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R1057" s="193" t="str">
        <f>IF(AS1057="","",MAX(AR$879:AR1056)+1)</f>
        <v/>
      </c>
      <c r="BD1057" s="193" t="str">
        <f>IF(BE1057="","",MAX(BD$879:BD1056)+1)</f>
        <v/>
      </c>
      <c r="BG1057" s="280" t="str">
        <f t="shared" si="32"/>
        <v/>
      </c>
      <c r="BH1057" s="279" t="str">
        <f t="shared" si="33"/>
        <v/>
      </c>
      <c r="BI1057" s="279" t="str">
        <f t="shared" si="34"/>
        <v/>
      </c>
      <c r="BJ1057" s="279" t="str">
        <f t="shared" si="35"/>
        <v/>
      </c>
      <c r="BK1057" s="279" t="str">
        <f t="shared" si="36"/>
        <v/>
      </c>
      <c r="BL1057" s="279" t="str">
        <f t="shared" si="37"/>
        <v/>
      </c>
      <c r="BM1057" s="279" t="str">
        <f t="shared" si="38"/>
        <v/>
      </c>
      <c r="BN1057" s="279" t="str">
        <f t="shared" si="39"/>
        <v/>
      </c>
      <c r="BO1057" s="279" t="str">
        <f t="shared" si="40"/>
        <v/>
      </c>
      <c r="BP1057" s="279" t="str">
        <f t="shared" si="41"/>
        <v/>
      </c>
      <c r="BQ1057" s="282" t="str">
        <f t="shared" si="42"/>
        <v/>
      </c>
      <c r="BR1057" s="280" t="str">
        <f t="shared" si="43"/>
        <v/>
      </c>
      <c r="BS1057" s="282" t="str">
        <f t="shared" si="44"/>
        <v/>
      </c>
    </row>
    <row r="1058" spans="1:71" ht="25" customHeight="1">
      <c r="A1058" s="57"/>
      <c r="B1058" s="345" t="s">
        <v>592</v>
      </c>
      <c r="C1058" s="345"/>
      <c r="D1058" s="345"/>
      <c r="E1058" s="345"/>
      <c r="F1058" s="345"/>
      <c r="G1058" s="345"/>
      <c r="H1058" s="340">
        <f>VLOOKUP($AG1058,PriceList,3,FALSE)</f>
        <v>8.6999999999999993</v>
      </c>
      <c r="I1058" s="340"/>
      <c r="J1058" s="341"/>
      <c r="K1058" s="342"/>
      <c r="L1058" s="343"/>
      <c r="M1058" s="343"/>
      <c r="N1058" s="344"/>
      <c r="O1058" s="333"/>
      <c r="P1058" s="333"/>
      <c r="Q1058" s="334"/>
      <c r="R1058" s="334"/>
      <c r="S1058" s="333"/>
      <c r="T1058" s="333"/>
      <c r="U1058" s="334"/>
      <c r="V1058" s="334"/>
      <c r="W1058" s="333"/>
      <c r="X1058" s="333"/>
      <c r="Y1058" s="334"/>
      <c r="Z1058" s="334"/>
      <c r="AA1058" s="333"/>
      <c r="AB1058" s="333"/>
      <c r="AC1058" s="348">
        <f>(SUM(O1058:AB1059))*H1058</f>
        <v>0</v>
      </c>
      <c r="AD1058" s="349"/>
      <c r="AE1058" s="349"/>
      <c r="AF1058" s="21"/>
      <c r="AG1058" s="332" t="s">
        <v>593</v>
      </c>
      <c r="AJ1058" s="116" t="b">
        <f>OR(ISERROR(AC1058),ISERROR(H1058))</f>
        <v>0</v>
      </c>
      <c r="AQ1058" s="68" t="str">
        <f>IFERROR(LEFT(B1058,SEARCH("
",B1058)),B1058)</f>
        <v xml:space="preserve">Slimline Tonic 200ml Water x 12
</v>
      </c>
      <c r="AR1058" s="193" t="str">
        <f>IF(AS1058="","",MAX(AR$879:AR1057)+1)</f>
        <v/>
      </c>
      <c r="AS1058" s="252" t="str">
        <f>IF(SUM(O1058:AB1058)&gt;0,AQ1058,"")</f>
        <v/>
      </c>
      <c r="AT1058" s="253" t="str">
        <f>IF(O1058&gt;0,O1058,"")</f>
        <v/>
      </c>
      <c r="AU1058" s="254" t="str">
        <f>IF(Q1058&gt;0,Q1058,"")</f>
        <v/>
      </c>
      <c r="AV1058" s="254" t="str">
        <f>IF(S1058&gt;0,S1058,"")</f>
        <v/>
      </c>
      <c r="AW1058" s="254" t="str">
        <f>IF(U1058&gt;0,U1058,"")</f>
        <v/>
      </c>
      <c r="AX1058" s="254" t="str">
        <f>IF(W1058&gt;0,W1058,"")</f>
        <v/>
      </c>
      <c r="AY1058" s="255" t="str">
        <f>IF(Y1058&gt;0,Y1058,"")</f>
        <v/>
      </c>
      <c r="AZ1058" s="255" t="str">
        <f>IF(AA1058&gt;0,AA1058,"")</f>
        <v/>
      </c>
      <c r="BA1058" s="255" t="str">
        <f>IF(SUM(O1058:AB1058)&gt;0,(SUM(O1058:AB1058)*H1058),"")</f>
        <v/>
      </c>
      <c r="BB1058" s="255" t="str">
        <f>IF(SUM(O1058:AB1058)&gt;0,K1058,"")</f>
        <v/>
      </c>
      <c r="BC1058" s="276" t="str">
        <f>IF(SUM(O1058:AB1058)&gt;0,"ITEM","")</f>
        <v/>
      </c>
      <c r="BD1058" s="193" t="str">
        <f>IF(BE1058="","",MAX(BD$879:BD1057)+1)</f>
        <v/>
      </c>
      <c r="BG1058" s="280" t="str">
        <f t="shared" si="32"/>
        <v/>
      </c>
      <c r="BH1058" s="279" t="str">
        <f t="shared" si="33"/>
        <v/>
      </c>
      <c r="BI1058" s="279" t="str">
        <f t="shared" si="34"/>
        <v/>
      </c>
      <c r="BJ1058" s="279" t="str">
        <f t="shared" si="35"/>
        <v/>
      </c>
      <c r="BK1058" s="279" t="str">
        <f t="shared" si="36"/>
        <v/>
      </c>
      <c r="BL1058" s="279" t="str">
        <f t="shared" si="37"/>
        <v/>
      </c>
      <c r="BM1058" s="279" t="str">
        <f t="shared" si="38"/>
        <v/>
      </c>
      <c r="BN1058" s="279" t="str">
        <f t="shared" si="39"/>
        <v/>
      </c>
      <c r="BO1058" s="279" t="str">
        <f t="shared" si="40"/>
        <v/>
      </c>
      <c r="BP1058" s="279" t="str">
        <f t="shared" si="41"/>
        <v/>
      </c>
      <c r="BQ1058" s="282" t="str">
        <f t="shared" si="42"/>
        <v/>
      </c>
      <c r="BR1058" s="280" t="str">
        <f t="shared" si="43"/>
        <v/>
      </c>
      <c r="BS1058" s="282" t="str">
        <f t="shared" si="44"/>
        <v/>
      </c>
    </row>
    <row r="1059" spans="1:71" ht="25" customHeight="1">
      <c r="A1059" s="57"/>
      <c r="B1059" s="345"/>
      <c r="C1059" s="345"/>
      <c r="D1059" s="345"/>
      <c r="E1059" s="345"/>
      <c r="F1059" s="345"/>
      <c r="G1059" s="345"/>
      <c r="H1059" s="340"/>
      <c r="I1059" s="340"/>
      <c r="J1059" s="341"/>
      <c r="K1059" s="342"/>
      <c r="L1059" s="343"/>
      <c r="M1059" s="343"/>
      <c r="N1059" s="344"/>
      <c r="O1059" s="333"/>
      <c r="P1059" s="333"/>
      <c r="Q1059" s="334"/>
      <c r="R1059" s="334"/>
      <c r="S1059" s="333"/>
      <c r="T1059" s="333"/>
      <c r="U1059" s="334"/>
      <c r="V1059" s="334"/>
      <c r="W1059" s="333"/>
      <c r="X1059" s="333"/>
      <c r="Y1059" s="334"/>
      <c r="Z1059" s="334"/>
      <c r="AA1059" s="333"/>
      <c r="AB1059" s="333"/>
      <c r="AC1059" s="348"/>
      <c r="AD1059" s="349"/>
      <c r="AE1059" s="349"/>
      <c r="AF1059" s="21"/>
      <c r="AG1059" s="332"/>
      <c r="AQ1059" s="68" t="str">
        <f>IFERROR(LEFT(B1058,SEARCH("
",B1058)),B1058)</f>
        <v xml:space="preserve">Slimline Tonic 200ml Water x 12
</v>
      </c>
      <c r="AR1059" s="193" t="str">
        <f>IF(AS1059="","",MAX(AR$879:AR1058)+1)</f>
        <v/>
      </c>
      <c r="AS1059" s="209" t="str">
        <f>IF(SUM(O1059:AB1059)&gt;0,AQ1059,"")</f>
        <v/>
      </c>
      <c r="AT1059" s="251" t="str">
        <f>IF(O1059&gt;0,O1059,"")</f>
        <v/>
      </c>
      <c r="AU1059" s="212" t="str">
        <f>IF(Q1059&gt;0,Q1059,"")</f>
        <v/>
      </c>
      <c r="AV1059" s="212" t="str">
        <f>IF(S1059&gt;0,S1059,"")</f>
        <v/>
      </c>
      <c r="AW1059" s="212" t="str">
        <f>IF(U1059&gt;0,U1059,"")</f>
        <v/>
      </c>
      <c r="AX1059" s="212" t="str">
        <f>IF(W1059&gt;0,W1059,"")</f>
        <v/>
      </c>
      <c r="AY1059" s="213" t="str">
        <f>IF(Y1059&gt;0,Y1059,"")</f>
        <v/>
      </c>
      <c r="AZ1059" s="213" t="str">
        <f>IF(AA1059&gt;0,AA1059,"")</f>
        <v/>
      </c>
      <c r="BA1059" s="255" t="str">
        <f>IF(SUM(O1059:AB1059)&gt;0,(SUM(O1059:AB1059)*H1058),"")</f>
        <v/>
      </c>
      <c r="BB1059" s="255" t="str">
        <f>IF(SUM(O1059:AB1059)&gt;0,K1059,"")</f>
        <v/>
      </c>
      <c r="BC1059" s="277" t="str">
        <f>IF(SUM(O1059:AB1059)&gt;0,"ITEM","")</f>
        <v/>
      </c>
      <c r="BD1059" s="193" t="str">
        <f>IF(BE1059="","",MAX(BD$879:BD1058)+1)</f>
        <v/>
      </c>
      <c r="BG1059" s="280" t="str">
        <f t="shared" ref="BG1059:BG1122" si="45">IFERROR(INDEX($AS$882:$AS$1390,MATCH(ROW()-ROW($BG$866),$AR$882:$AR$1390,0)),"")</f>
        <v/>
      </c>
      <c r="BH1059" s="279" t="str">
        <f t="shared" ref="BH1059:BH1122" si="46">IFERROR(INDEX($AT$882:$AT$1390,MATCH(ROW()-ROW($BH$866),$AR$882:$AR$1390,0)),"")</f>
        <v/>
      </c>
      <c r="BI1059" s="279" t="str">
        <f t="shared" ref="BI1059:BI1122" si="47">IFERROR(INDEX($AU$882:$AU$1390,MATCH(ROW()-ROW($BI$866),$AR$882:$AR$1390,0)),"")</f>
        <v/>
      </c>
      <c r="BJ1059" s="279" t="str">
        <f t="shared" ref="BJ1059:BJ1122" si="48">IFERROR(INDEX($AV$882:$AV$1390,MATCH(ROW()-ROW($BJ$866),$AR$882:$AR$1390,0)),"")</f>
        <v/>
      </c>
      <c r="BK1059" s="279" t="str">
        <f t="shared" ref="BK1059:BK1122" si="49">IFERROR(INDEX($AW$882:$AW$1390,MATCH(ROW()-ROW($BK$866),$AR$882:$AR$1390,0)),"")</f>
        <v/>
      </c>
      <c r="BL1059" s="279" t="str">
        <f t="shared" ref="BL1059:BL1122" si="50">IFERROR(INDEX($AX$882:$AX$1390,MATCH(ROW()-ROW($BL$866),$AR$882:$AR$1390,0)),"")</f>
        <v/>
      </c>
      <c r="BM1059" s="279" t="str">
        <f t="shared" ref="BM1059:BM1122" si="51">IFERROR(INDEX($AY$882:$AY$1390,MATCH(ROW()-ROW($BM$866),$AR$882:$AR$1390,0)),"")</f>
        <v/>
      </c>
      <c r="BN1059" s="279" t="str">
        <f t="shared" ref="BN1059:BN1122" si="52">IFERROR(INDEX($AZ$882:$AZ$1390,MATCH(ROW()-ROW($BN$866),$AR$882:$AR$1390,0)),"")</f>
        <v/>
      </c>
      <c r="BO1059" s="279" t="str">
        <f t="shared" ref="BO1059:BO1122" si="53">IFERROR(INDEX($BA$882:$BA$1390,MATCH(ROW()-ROW($BO$866),$AR$882:$AR$1390,0)),"")</f>
        <v/>
      </c>
      <c r="BP1059" s="279" t="str">
        <f t="shared" ref="BP1059:BP1122" si="54">IFERROR(INDEX($BB$882:$BB$1390,MATCH(ROW()-ROW($BP$866),$AR$882:$AR$1390,0)),"")</f>
        <v/>
      </c>
      <c r="BQ1059" s="282" t="str">
        <f t="shared" ref="BQ1059:BQ1122" si="55">IFERROR(INDEX($BC$882:$BC$1390,MATCH(ROW()-ROW($BQ$866),$AR$882:$AR$1390,0)),"")</f>
        <v/>
      </c>
      <c r="BR1059" s="280" t="str">
        <f t="shared" ref="BR1059:BR1122" si="56">IFERROR(INDEX($BE$882:$BE$1390,MATCH(ROW()-ROW($BR$866),$BD$882:$BD$1390,0)),"")</f>
        <v/>
      </c>
      <c r="BS1059" s="282" t="str">
        <f t="shared" ref="BS1059:BS1122" si="57">IFERROR(INDEX($BF$882:$BF$1390,MATCH(ROW()-ROW($BS$866),$BD$882:$BD$1390,0)),"")</f>
        <v/>
      </c>
    </row>
    <row r="1060" spans="1:71" ht="7" customHeight="1">
      <c r="A1060" s="21"/>
      <c r="B1060" s="21"/>
      <c r="C1060" s="21"/>
      <c r="D1060" s="21"/>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R1060" s="193" t="str">
        <f>IF(AS1060="","",MAX(AR$879:AR1059)+1)</f>
        <v/>
      </c>
      <c r="BD1060" s="193" t="str">
        <f>IF(BE1060="","",MAX(BD$879:BD1059)+1)</f>
        <v/>
      </c>
      <c r="BF1060" s="263" t="b">
        <f>NOT(ISBLANK(E1061))</f>
        <v>0</v>
      </c>
      <c r="BG1060" s="280" t="str">
        <f t="shared" si="45"/>
        <v/>
      </c>
      <c r="BH1060" s="279" t="str">
        <f t="shared" si="46"/>
        <v/>
      </c>
      <c r="BI1060" s="279" t="str">
        <f t="shared" si="47"/>
        <v/>
      </c>
      <c r="BJ1060" s="279" t="str">
        <f t="shared" si="48"/>
        <v/>
      </c>
      <c r="BK1060" s="279" t="str">
        <f t="shared" si="49"/>
        <v/>
      </c>
      <c r="BL1060" s="279" t="str">
        <f t="shared" si="50"/>
        <v/>
      </c>
      <c r="BM1060" s="279" t="str">
        <f t="shared" si="51"/>
        <v/>
      </c>
      <c r="BN1060" s="279" t="str">
        <f t="shared" si="52"/>
        <v/>
      </c>
      <c r="BO1060" s="279" t="str">
        <f t="shared" si="53"/>
        <v/>
      </c>
      <c r="BP1060" s="279" t="str">
        <f t="shared" si="54"/>
        <v/>
      </c>
      <c r="BQ1060" s="282" t="str">
        <f t="shared" si="55"/>
        <v/>
      </c>
      <c r="BR1060" s="280" t="str">
        <f t="shared" si="56"/>
        <v/>
      </c>
      <c r="BS1060" s="282" t="str">
        <f t="shared" si="57"/>
        <v/>
      </c>
    </row>
    <row r="1061" spans="1:71" ht="25" customHeight="1">
      <c r="A1061" s="57"/>
      <c r="B1061" s="328" t="s">
        <v>53</v>
      </c>
      <c r="C1061" s="328"/>
      <c r="D1061" s="328"/>
      <c r="E1061" s="329"/>
      <c r="F1061" s="330"/>
      <c r="G1061" s="330"/>
      <c r="H1061" s="330"/>
      <c r="I1061" s="330"/>
      <c r="J1061" s="330"/>
      <c r="K1061" s="330"/>
      <c r="L1061" s="330"/>
      <c r="M1061" s="330"/>
      <c r="N1061" s="330"/>
      <c r="O1061" s="330"/>
      <c r="P1061" s="330"/>
      <c r="Q1061" s="330"/>
      <c r="R1061" s="330"/>
      <c r="S1061" s="330"/>
      <c r="T1061" s="330"/>
      <c r="U1061" s="330"/>
      <c r="V1061" s="330"/>
      <c r="W1061" s="330"/>
      <c r="X1061" s="330"/>
      <c r="Y1061" s="330"/>
      <c r="Z1061" s="330"/>
      <c r="AA1061" s="330"/>
      <c r="AB1061" s="330"/>
      <c r="AC1061" s="330"/>
      <c r="AD1061" s="330"/>
      <c r="AE1061" s="331"/>
      <c r="AF1061" s="21"/>
      <c r="AR1061" s="193" t="str">
        <f>IF(AS1061="","",MAX(AR$879:AR1060)+1)</f>
        <v/>
      </c>
      <c r="BD1061" s="193" t="str">
        <f>IF(BE1061="","",MAX(BD$879:BD1060)+1)</f>
        <v/>
      </c>
      <c r="BE1061" s="252" t="str">
        <f>IF(BF1060=TRUE,E1061,"")</f>
        <v/>
      </c>
      <c r="BF1061" s="252" t="str">
        <f>IF(BF1060=TRUE,"NOTE","")</f>
        <v/>
      </c>
      <c r="BG1061" s="280" t="str">
        <f t="shared" si="45"/>
        <v/>
      </c>
      <c r="BH1061" s="279" t="str">
        <f t="shared" si="46"/>
        <v/>
      </c>
      <c r="BI1061" s="279" t="str">
        <f t="shared" si="47"/>
        <v/>
      </c>
      <c r="BJ1061" s="279" t="str">
        <f t="shared" si="48"/>
        <v/>
      </c>
      <c r="BK1061" s="279" t="str">
        <f t="shared" si="49"/>
        <v/>
      </c>
      <c r="BL1061" s="279" t="str">
        <f t="shared" si="50"/>
        <v/>
      </c>
      <c r="BM1061" s="279" t="str">
        <f t="shared" si="51"/>
        <v/>
      </c>
      <c r="BN1061" s="279" t="str">
        <f t="shared" si="52"/>
        <v/>
      </c>
      <c r="BO1061" s="279" t="str">
        <f t="shared" si="53"/>
        <v/>
      </c>
      <c r="BP1061" s="279" t="str">
        <f t="shared" si="54"/>
        <v/>
      </c>
      <c r="BQ1061" s="282" t="str">
        <f t="shared" si="55"/>
        <v/>
      </c>
      <c r="BR1061" s="280" t="str">
        <f t="shared" si="56"/>
        <v/>
      </c>
      <c r="BS1061" s="282" t="str">
        <f t="shared" si="57"/>
        <v/>
      </c>
    </row>
    <row r="1062" spans="1:71" ht="10" customHeight="1">
      <c r="A1062" s="57"/>
      <c r="B1062" s="9"/>
      <c r="C1062" s="52"/>
      <c r="D1062" s="52"/>
      <c r="E1062" s="52"/>
      <c r="F1062" s="52"/>
      <c r="G1062" s="52"/>
      <c r="H1062" s="52"/>
      <c r="I1062" s="52"/>
      <c r="J1062" s="52"/>
      <c r="K1062" s="52"/>
      <c r="L1062" s="52"/>
      <c r="M1062" s="52"/>
      <c r="N1062" s="52"/>
      <c r="O1062" s="52"/>
      <c r="P1062" s="52"/>
      <c r="Q1062" s="52"/>
      <c r="R1062" s="52"/>
      <c r="S1062" s="52"/>
      <c r="T1062" s="52"/>
      <c r="U1062" s="52"/>
      <c r="V1062" s="52"/>
      <c r="W1062" s="52"/>
      <c r="X1062" s="52"/>
      <c r="Y1062" s="52"/>
      <c r="Z1062" s="52"/>
      <c r="AA1062" s="52"/>
      <c r="AB1062" s="52"/>
      <c r="AC1062" s="52"/>
      <c r="AD1062" s="52"/>
      <c r="AE1062" s="52"/>
      <c r="AF1062" s="21"/>
      <c r="AR1062" s="193" t="str">
        <f>IF(AS1062="","",MAX(AR$879:AR1061)+1)</f>
        <v/>
      </c>
      <c r="BD1062" s="193" t="str">
        <f>IF(BE1062="","",MAX(BD$879:BD1061)+1)</f>
        <v/>
      </c>
      <c r="BG1062" s="280" t="str">
        <f t="shared" si="45"/>
        <v/>
      </c>
      <c r="BH1062" s="279" t="str">
        <f t="shared" si="46"/>
        <v/>
      </c>
      <c r="BI1062" s="279" t="str">
        <f t="shared" si="47"/>
        <v/>
      </c>
      <c r="BJ1062" s="279" t="str">
        <f t="shared" si="48"/>
        <v/>
      </c>
      <c r="BK1062" s="279" t="str">
        <f t="shared" si="49"/>
        <v/>
      </c>
      <c r="BL1062" s="279" t="str">
        <f t="shared" si="50"/>
        <v/>
      </c>
      <c r="BM1062" s="279" t="str">
        <f t="shared" si="51"/>
        <v/>
      </c>
      <c r="BN1062" s="279" t="str">
        <f t="shared" si="52"/>
        <v/>
      </c>
      <c r="BO1062" s="279" t="str">
        <f t="shared" si="53"/>
        <v/>
      </c>
      <c r="BP1062" s="279" t="str">
        <f t="shared" si="54"/>
        <v/>
      </c>
      <c r="BQ1062" s="282" t="str">
        <f t="shared" si="55"/>
        <v/>
      </c>
      <c r="BR1062" s="280" t="str">
        <f t="shared" si="56"/>
        <v/>
      </c>
      <c r="BS1062" s="282" t="str">
        <f t="shared" si="57"/>
        <v/>
      </c>
    </row>
    <row r="1063" spans="1:71" ht="20.149999999999999" customHeight="1">
      <c r="A1063" s="350">
        <f>A997+1</f>
        <v>19</v>
      </c>
      <c r="B1063" s="350"/>
      <c r="C1063" s="71"/>
      <c r="D1063" s="71"/>
      <c r="E1063" s="71"/>
      <c r="F1063" s="71"/>
      <c r="G1063" s="71"/>
      <c r="H1063" s="71"/>
      <c r="I1063" s="71"/>
      <c r="J1063" s="71"/>
      <c r="K1063" s="71"/>
      <c r="L1063" s="71"/>
      <c r="M1063" s="71"/>
      <c r="N1063" s="71"/>
      <c r="O1063" s="71"/>
      <c r="P1063" s="71"/>
      <c r="Q1063" s="71"/>
      <c r="R1063" s="71"/>
      <c r="S1063" s="71"/>
      <c r="T1063" s="71"/>
      <c r="U1063" s="71"/>
      <c r="V1063" s="71"/>
      <c r="W1063" s="71"/>
      <c r="X1063" s="71"/>
      <c r="Y1063" s="71"/>
      <c r="Z1063" s="71"/>
      <c r="AA1063" s="71"/>
      <c r="AB1063" s="71"/>
      <c r="AC1063" s="71"/>
      <c r="AD1063" s="71"/>
      <c r="AE1063" s="7"/>
      <c r="AF1063" s="7"/>
      <c r="AR1063" s="193" t="str">
        <f>IF(AS1063="","",MAX(AR$879:AR1062)+1)</f>
        <v/>
      </c>
      <c r="BD1063" s="193" t="str">
        <f>IF(BE1063="","",MAX(BD$879:BD1062)+1)</f>
        <v/>
      </c>
      <c r="BG1063" s="280" t="str">
        <f t="shared" si="45"/>
        <v/>
      </c>
      <c r="BH1063" s="279" t="str">
        <f t="shared" si="46"/>
        <v/>
      </c>
      <c r="BI1063" s="279" t="str">
        <f t="shared" si="47"/>
        <v/>
      </c>
      <c r="BJ1063" s="279" t="str">
        <f t="shared" si="48"/>
        <v/>
      </c>
      <c r="BK1063" s="279" t="str">
        <f t="shared" si="49"/>
        <v/>
      </c>
      <c r="BL1063" s="279" t="str">
        <f t="shared" si="50"/>
        <v/>
      </c>
      <c r="BM1063" s="279" t="str">
        <f t="shared" si="51"/>
        <v/>
      </c>
      <c r="BN1063" s="279" t="str">
        <f t="shared" si="52"/>
        <v/>
      </c>
      <c r="BO1063" s="279" t="str">
        <f t="shared" si="53"/>
        <v/>
      </c>
      <c r="BP1063" s="279" t="str">
        <f t="shared" si="54"/>
        <v/>
      </c>
      <c r="BQ1063" s="282" t="str">
        <f t="shared" si="55"/>
        <v/>
      </c>
      <c r="BR1063" s="280" t="str">
        <f t="shared" si="56"/>
        <v/>
      </c>
      <c r="BS1063" s="282" t="str">
        <f t="shared" si="57"/>
        <v/>
      </c>
    </row>
    <row r="1064" spans="1:71" ht="10" customHeight="1" thickBot="1">
      <c r="A1064" s="57"/>
      <c r="B1064" s="9"/>
      <c r="C1064" s="52"/>
      <c r="D1064" s="52"/>
      <c r="E1064" s="52"/>
      <c r="F1064" s="52"/>
      <c r="G1064" s="52"/>
      <c r="H1064" s="52"/>
      <c r="I1064" s="52"/>
      <c r="J1064" s="52"/>
      <c r="K1064" s="52"/>
      <c r="L1064" s="52"/>
      <c r="M1064" s="52"/>
      <c r="N1064" s="52"/>
      <c r="O1064" s="52"/>
      <c r="P1064" s="52"/>
      <c r="Q1064" s="52"/>
      <c r="R1064" s="52"/>
      <c r="S1064" s="52"/>
      <c r="T1064" s="52"/>
      <c r="U1064" s="52"/>
      <c r="V1064" s="52"/>
      <c r="W1064" s="52"/>
      <c r="X1064" s="52"/>
      <c r="Y1064" s="52"/>
      <c r="Z1064" s="52"/>
      <c r="AA1064" s="52"/>
      <c r="AB1064" s="52"/>
      <c r="AC1064" s="52"/>
      <c r="AD1064" s="52"/>
      <c r="AE1064" s="52"/>
      <c r="AF1064" s="21"/>
      <c r="AR1064" s="193" t="str">
        <f>IF(AS1064="","",MAX(AR$879:AR1063)+1)</f>
        <v/>
      </c>
      <c r="BD1064" s="193" t="str">
        <f>IF(BE1064="","",MAX(BD$879:BD1063)+1)</f>
        <v/>
      </c>
      <c r="BF1064" s="263" t="b">
        <f>NOT(ISBLANK(E1133))</f>
        <v>0</v>
      </c>
      <c r="BG1064" s="280" t="str">
        <f t="shared" si="45"/>
        <v/>
      </c>
      <c r="BH1064" s="279" t="str">
        <f t="shared" si="46"/>
        <v/>
      </c>
      <c r="BI1064" s="279" t="str">
        <f t="shared" si="47"/>
        <v/>
      </c>
      <c r="BJ1064" s="279" t="str">
        <f t="shared" si="48"/>
        <v/>
      </c>
      <c r="BK1064" s="279" t="str">
        <f t="shared" si="49"/>
        <v/>
      </c>
      <c r="BL1064" s="279" t="str">
        <f t="shared" si="50"/>
        <v/>
      </c>
      <c r="BM1064" s="279" t="str">
        <f t="shared" si="51"/>
        <v/>
      </c>
      <c r="BN1064" s="279" t="str">
        <f t="shared" si="52"/>
        <v/>
      </c>
      <c r="BO1064" s="279" t="str">
        <f t="shared" si="53"/>
        <v/>
      </c>
      <c r="BP1064" s="279" t="str">
        <f t="shared" si="54"/>
        <v/>
      </c>
      <c r="BQ1064" s="282" t="str">
        <f t="shared" si="55"/>
        <v/>
      </c>
      <c r="BR1064" s="280" t="str">
        <f t="shared" si="56"/>
        <v/>
      </c>
      <c r="BS1064" s="282" t="str">
        <f t="shared" si="57"/>
        <v/>
      </c>
    </row>
    <row r="1065" spans="1:71" ht="25" customHeight="1" thickBot="1">
      <c r="A1065" s="21"/>
      <c r="B1065" s="369" t="s">
        <v>132</v>
      </c>
      <c r="C1065" s="370"/>
      <c r="D1065" s="370"/>
      <c r="E1065" s="370"/>
      <c r="F1065" s="370"/>
      <c r="G1065" s="370"/>
      <c r="H1065" s="370"/>
      <c r="I1065" s="370"/>
      <c r="J1065" s="370"/>
      <c r="K1065" s="370"/>
      <c r="L1065" s="370"/>
      <c r="M1065" s="370"/>
      <c r="N1065" s="370"/>
      <c r="O1065" s="370"/>
      <c r="P1065" s="370"/>
      <c r="Q1065" s="370"/>
      <c r="R1065" s="370"/>
      <c r="S1065" s="370"/>
      <c r="T1065" s="370"/>
      <c r="U1065" s="370"/>
      <c r="V1065" s="370"/>
      <c r="W1065" s="370"/>
      <c r="X1065" s="370"/>
      <c r="Y1065" s="370"/>
      <c r="Z1065" s="370"/>
      <c r="AA1065" s="370"/>
      <c r="AB1065" s="370"/>
      <c r="AC1065" s="370"/>
      <c r="AD1065" s="370"/>
      <c r="AE1065" s="371"/>
      <c r="AF1065" s="21"/>
      <c r="AQ1065" s="260" t="str">
        <f>B1065</f>
        <v>Hot Drinks</v>
      </c>
      <c r="AR1065" s="193" t="str">
        <f>IF(AS1065="","",MAX(AR$879:AR1064)+1)</f>
        <v/>
      </c>
      <c r="AS1065" s="256" t="str">
        <f>IF(AQ1072&gt;0,AQ1065,"")</f>
        <v/>
      </c>
      <c r="AT1065" s="257" t="str">
        <f>IF(AQ1072&gt;0,IF(ISBLANK(O1072),"",O1072),"")</f>
        <v/>
      </c>
      <c r="AU1065" s="258" t="str">
        <f>IF(AQ1072&gt;0,IF(ISBLANK(Q1072),"",Q1072),"")</f>
        <v/>
      </c>
      <c r="AV1065" s="258" t="str">
        <f>IF(AQ1072&gt;0,IF(ISBLANK(S1072),"",S1072),"")</f>
        <v/>
      </c>
      <c r="AW1065" s="258" t="str">
        <f>IF(AQ1072&gt;0,IF(ISBLANK(U1072),"",U1072),"")</f>
        <v/>
      </c>
      <c r="AX1065" s="258" t="str">
        <f>IF(AQ1072&gt;0,IF(ISBLANK(W1072),"",W1072),"")</f>
        <v/>
      </c>
      <c r="AY1065" s="259" t="str">
        <f>IF(AQ1072&gt;0,IF(ISBLANK(Y1072),"",Y1072),"")</f>
        <v/>
      </c>
      <c r="AZ1065" s="259" t="str">
        <f>IF(AQ1072&gt;0,IF(ISBLANK(AA1072),"",AA1072),"")</f>
        <v/>
      </c>
      <c r="BC1065" s="275" t="str">
        <f>IF(AQ1072&gt;0,"HEADING","")</f>
        <v/>
      </c>
      <c r="BD1065" s="193" t="str">
        <f>IF(BE1065="","",MAX(BD$879:BD1064)+1)</f>
        <v/>
      </c>
      <c r="BE1065" s="256" t="str">
        <f>IF(BF1064=TRUE,AQ1065,"")</f>
        <v/>
      </c>
      <c r="BF1065" s="275" t="str">
        <f>IF(BF1064=TRUE,"HEADING","")</f>
        <v/>
      </c>
      <c r="BG1065" s="280" t="str">
        <f t="shared" si="45"/>
        <v/>
      </c>
      <c r="BH1065" s="279" t="str">
        <f t="shared" si="46"/>
        <v/>
      </c>
      <c r="BI1065" s="279" t="str">
        <f t="shared" si="47"/>
        <v/>
      </c>
      <c r="BJ1065" s="279" t="str">
        <f t="shared" si="48"/>
        <v/>
      </c>
      <c r="BK1065" s="279" t="str">
        <f t="shared" si="49"/>
        <v/>
      </c>
      <c r="BL1065" s="279" t="str">
        <f t="shared" si="50"/>
        <v/>
      </c>
      <c r="BM1065" s="279" t="str">
        <f t="shared" si="51"/>
        <v/>
      </c>
      <c r="BN1065" s="279" t="str">
        <f t="shared" si="52"/>
        <v/>
      </c>
      <c r="BO1065" s="279" t="str">
        <f t="shared" si="53"/>
        <v/>
      </c>
      <c r="BP1065" s="279" t="str">
        <f t="shared" si="54"/>
        <v/>
      </c>
      <c r="BQ1065" s="282" t="str">
        <f t="shared" si="55"/>
        <v/>
      </c>
      <c r="BR1065" s="280" t="str">
        <f t="shared" si="56"/>
        <v/>
      </c>
      <c r="BS1065" s="282" t="str">
        <f t="shared" si="57"/>
        <v/>
      </c>
    </row>
    <row r="1066" spans="1:71" ht="7" customHeight="1">
      <c r="A1066" s="21"/>
      <c r="B1066" s="21"/>
      <c r="C1066" s="21"/>
      <c r="D1066" s="21"/>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R1066" s="193" t="str">
        <f>IF(AS1066="","",MAX(AR$879:AR1065)+1)</f>
        <v/>
      </c>
      <c r="BD1066" s="193" t="str">
        <f>IF(BE1066="","",MAX(BD$879:BD1065)+1)</f>
        <v/>
      </c>
      <c r="BG1066" s="280" t="str">
        <f t="shared" si="45"/>
        <v/>
      </c>
      <c r="BH1066" s="279" t="str">
        <f t="shared" si="46"/>
        <v/>
      </c>
      <c r="BI1066" s="279" t="str">
        <f t="shared" si="47"/>
        <v/>
      </c>
      <c r="BJ1066" s="279" t="str">
        <f t="shared" si="48"/>
        <v/>
      </c>
      <c r="BK1066" s="279" t="str">
        <f t="shared" si="49"/>
        <v/>
      </c>
      <c r="BL1066" s="279" t="str">
        <f t="shared" si="50"/>
        <v/>
      </c>
      <c r="BM1066" s="279" t="str">
        <f t="shared" si="51"/>
        <v/>
      </c>
      <c r="BN1066" s="279" t="str">
        <f t="shared" si="52"/>
        <v/>
      </c>
      <c r="BO1066" s="279" t="str">
        <f t="shared" si="53"/>
        <v/>
      </c>
      <c r="BP1066" s="279" t="str">
        <f t="shared" si="54"/>
        <v/>
      </c>
      <c r="BQ1066" s="282" t="str">
        <f t="shared" si="55"/>
        <v/>
      </c>
      <c r="BR1066" s="280" t="str">
        <f t="shared" si="56"/>
        <v/>
      </c>
      <c r="BS1066" s="282" t="str">
        <f t="shared" si="57"/>
        <v/>
      </c>
    </row>
    <row r="1067" spans="1:71" ht="20.149999999999999" customHeight="1">
      <c r="A1067" s="57"/>
      <c r="B1067" s="21"/>
      <c r="C1067" s="665" t="s">
        <v>594</v>
      </c>
      <c r="D1067" s="665"/>
      <c r="E1067" s="665"/>
      <c r="F1067" s="665"/>
      <c r="G1067" s="665"/>
      <c r="H1067" s="665"/>
      <c r="I1067" s="665"/>
      <c r="J1067" s="665"/>
      <c r="K1067" s="665"/>
      <c r="L1067" s="665"/>
      <c r="M1067" s="665"/>
      <c r="N1067" s="665"/>
      <c r="O1067" s="665"/>
      <c r="P1067" s="665"/>
      <c r="Q1067" s="665"/>
      <c r="R1067" s="665"/>
      <c r="S1067" s="665"/>
      <c r="T1067" s="665"/>
      <c r="U1067" s="665"/>
      <c r="V1067" s="665"/>
      <c r="W1067" s="665"/>
      <c r="X1067" s="665"/>
      <c r="Y1067" s="665"/>
      <c r="Z1067" s="665"/>
      <c r="AA1067" s="665"/>
      <c r="AB1067" s="665"/>
      <c r="AC1067" s="665"/>
      <c r="AD1067" s="665"/>
      <c r="AE1067" s="665"/>
      <c r="AF1067" s="21"/>
      <c r="AQ1067" s="193"/>
      <c r="AT1067" s="199"/>
      <c r="AU1067" s="200"/>
      <c r="AV1067" s="200"/>
      <c r="AW1067" s="197" t="str">
        <f>IFERROR(INDEX($AS$242:$AS$846,MATCH(ROW()-ROW($AW$226),$AR$242:$AR$846,0)),"")</f>
        <v/>
      </c>
      <c r="AX1067" s="197" t="str">
        <f>IFERROR(INDEX($AT$242:$AT$846,MATCH(ROW()-ROW($AX$226),$AR$242:$AR$846,0)),"")</f>
        <v/>
      </c>
      <c r="AY1067" s="197" t="str">
        <f>IFERROR(INDEX($AU$242:$AU$846,MATCH(ROW()-ROW($AY$226),$AR$242:$AR$846,0)),"")</f>
        <v/>
      </c>
      <c r="AZ1067" s="197" t="str">
        <f>IFERROR(INDEX($AV$242:$AV$846,MATCH(ROW()-ROW($AZ$226),$AR$242:$AR$846,0)),"")</f>
        <v/>
      </c>
      <c r="BA1067" s="197"/>
      <c r="BB1067" s="197"/>
      <c r="BC1067" s="267"/>
      <c r="BF1067" s="267"/>
      <c r="BG1067" s="280" t="str">
        <f t="shared" si="45"/>
        <v/>
      </c>
      <c r="BH1067" s="279" t="str">
        <f t="shared" si="46"/>
        <v/>
      </c>
      <c r="BI1067" s="279" t="str">
        <f t="shared" si="47"/>
        <v/>
      </c>
      <c r="BJ1067" s="279" t="str">
        <f t="shared" si="48"/>
        <v/>
      </c>
      <c r="BK1067" s="279" t="str">
        <f t="shared" si="49"/>
        <v/>
      </c>
      <c r="BL1067" s="279" t="str">
        <f t="shared" si="50"/>
        <v/>
      </c>
      <c r="BM1067" s="279" t="str">
        <f t="shared" si="51"/>
        <v/>
      </c>
      <c r="BN1067" s="279" t="str">
        <f t="shared" si="52"/>
        <v/>
      </c>
      <c r="BO1067" s="279" t="str">
        <f t="shared" si="53"/>
        <v/>
      </c>
      <c r="BP1067" s="279" t="str">
        <f t="shared" si="54"/>
        <v/>
      </c>
      <c r="BQ1067" s="282" t="str">
        <f t="shared" si="55"/>
        <v/>
      </c>
      <c r="BR1067" s="280" t="str">
        <f t="shared" si="56"/>
        <v/>
      </c>
      <c r="BS1067" s="282" t="str">
        <f t="shared" si="57"/>
        <v/>
      </c>
    </row>
    <row r="1068" spans="1:71" ht="20.149999999999999" customHeight="1">
      <c r="A1068" s="57"/>
      <c r="B1068" s="21"/>
      <c r="C1068" s="665" t="s">
        <v>595</v>
      </c>
      <c r="D1068" s="665"/>
      <c r="E1068" s="665"/>
      <c r="F1068" s="665"/>
      <c r="G1068" s="665"/>
      <c r="H1068" s="665"/>
      <c r="I1068" s="665"/>
      <c r="J1068" s="665"/>
      <c r="K1068" s="665"/>
      <c r="L1068" s="665"/>
      <c r="M1068" s="665"/>
      <c r="N1068" s="665"/>
      <c r="O1068" s="665"/>
      <c r="P1068" s="665"/>
      <c r="Q1068" s="665"/>
      <c r="R1068" s="665"/>
      <c r="S1068" s="665"/>
      <c r="T1068" s="665"/>
      <c r="U1068" s="665"/>
      <c r="V1068" s="665"/>
      <c r="W1068" s="665"/>
      <c r="X1068" s="665"/>
      <c r="Y1068" s="665"/>
      <c r="Z1068" s="665"/>
      <c r="AA1068" s="665"/>
      <c r="AB1068" s="665"/>
      <c r="AC1068" s="665"/>
      <c r="AD1068" s="665"/>
      <c r="AE1068" s="665"/>
      <c r="AF1068" s="21"/>
      <c r="AR1068" s="193" t="str">
        <f>IF(AS1068="","",MAX(AR$879:AR1066)+1)</f>
        <v/>
      </c>
      <c r="BD1068" s="193" t="str">
        <f>IF(BE1068="","",MAX(BD$879:BD1066)+1)</f>
        <v/>
      </c>
      <c r="BG1068" s="280" t="str">
        <f t="shared" si="45"/>
        <v/>
      </c>
      <c r="BH1068" s="279" t="str">
        <f t="shared" si="46"/>
        <v/>
      </c>
      <c r="BI1068" s="279" t="str">
        <f t="shared" si="47"/>
        <v/>
      </c>
      <c r="BJ1068" s="279" t="str">
        <f t="shared" si="48"/>
        <v/>
      </c>
      <c r="BK1068" s="279" t="str">
        <f t="shared" si="49"/>
        <v/>
      </c>
      <c r="BL1068" s="279" t="str">
        <f t="shared" si="50"/>
        <v/>
      </c>
      <c r="BM1068" s="279" t="str">
        <f t="shared" si="51"/>
        <v/>
      </c>
      <c r="BN1068" s="279" t="str">
        <f t="shared" si="52"/>
        <v/>
      </c>
      <c r="BO1068" s="279" t="str">
        <f t="shared" si="53"/>
        <v/>
      </c>
      <c r="BP1068" s="279" t="str">
        <f t="shared" si="54"/>
        <v/>
      </c>
      <c r="BQ1068" s="282" t="str">
        <f t="shared" si="55"/>
        <v/>
      </c>
      <c r="BR1068" s="280" t="str">
        <f t="shared" si="56"/>
        <v/>
      </c>
      <c r="BS1068" s="282" t="str">
        <f t="shared" si="57"/>
        <v/>
      </c>
    </row>
    <row r="1069" spans="1:71" ht="7" customHeight="1">
      <c r="A1069" s="21"/>
      <c r="B1069" s="21"/>
      <c r="C1069" s="21"/>
      <c r="D1069" s="21"/>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R1069" s="193" t="str">
        <f>IF(AS1069="","",MAX(AR$879:AR1068)+1)</f>
        <v/>
      </c>
      <c r="BD1069" s="193" t="str">
        <f>IF(BE1069="","",MAX(BD$879:BD1068)+1)</f>
        <v/>
      </c>
      <c r="BG1069" s="280" t="str">
        <f t="shared" si="45"/>
        <v/>
      </c>
      <c r="BH1069" s="279" t="str">
        <f t="shared" si="46"/>
        <v/>
      </c>
      <c r="BI1069" s="279" t="str">
        <f t="shared" si="47"/>
        <v/>
      </c>
      <c r="BJ1069" s="279" t="str">
        <f t="shared" si="48"/>
        <v/>
      </c>
      <c r="BK1069" s="279" t="str">
        <f t="shared" si="49"/>
        <v/>
      </c>
      <c r="BL1069" s="279" t="str">
        <f t="shared" si="50"/>
        <v/>
      </c>
      <c r="BM1069" s="279" t="str">
        <f t="shared" si="51"/>
        <v/>
      </c>
      <c r="BN1069" s="279" t="str">
        <f t="shared" si="52"/>
        <v/>
      </c>
      <c r="BO1069" s="279" t="str">
        <f t="shared" si="53"/>
        <v/>
      </c>
      <c r="BP1069" s="279" t="str">
        <f t="shared" si="54"/>
        <v/>
      </c>
      <c r="BQ1069" s="282" t="str">
        <f t="shared" si="55"/>
        <v/>
      </c>
      <c r="BR1069" s="280" t="str">
        <f t="shared" si="56"/>
        <v/>
      </c>
      <c r="BS1069" s="282" t="str">
        <f t="shared" si="57"/>
        <v/>
      </c>
    </row>
    <row r="1070" spans="1:71" ht="20.149999999999999" customHeight="1">
      <c r="A1070" s="21"/>
      <c r="B1070" s="21"/>
      <c r="C1070" s="31"/>
      <c r="D1070" s="31"/>
      <c r="E1070" s="31"/>
      <c r="F1070" s="31"/>
      <c r="G1070" s="31"/>
      <c r="H1070" s="31"/>
      <c r="I1070" s="31"/>
      <c r="J1070" s="31"/>
      <c r="K1070" s="31"/>
      <c r="L1070" s="31"/>
      <c r="M1070" s="31"/>
      <c r="N1070" s="31"/>
      <c r="O1070" s="324" t="s">
        <v>491</v>
      </c>
      <c r="P1070" s="324"/>
      <c r="Q1070" s="324"/>
      <c r="R1070" s="324"/>
      <c r="S1070" s="324"/>
      <c r="T1070" s="324"/>
      <c r="U1070" s="324"/>
      <c r="V1070" s="324"/>
      <c r="W1070" s="324"/>
      <c r="X1070" s="324"/>
      <c r="Y1070" s="324"/>
      <c r="Z1070" s="324"/>
      <c r="AA1070" s="324"/>
      <c r="AB1070" s="324"/>
      <c r="AC1070" s="35"/>
      <c r="AD1070" s="35"/>
      <c r="AE1070" s="35"/>
      <c r="AF1070" s="21"/>
      <c r="AR1070" s="193" t="str">
        <f>IF(AS1070="","",MAX(AR$879:AR1066)+1)</f>
        <v/>
      </c>
      <c r="BD1070" s="193" t="str">
        <f>IF(BE1070="","",MAX(BD$879:BD1066)+1)</f>
        <v/>
      </c>
      <c r="BG1070" s="280" t="str">
        <f t="shared" si="45"/>
        <v/>
      </c>
      <c r="BH1070" s="279" t="str">
        <f t="shared" si="46"/>
        <v/>
      </c>
      <c r="BI1070" s="279" t="str">
        <f t="shared" si="47"/>
        <v/>
      </c>
      <c r="BJ1070" s="279" t="str">
        <f t="shared" si="48"/>
        <v/>
      </c>
      <c r="BK1070" s="279" t="str">
        <f t="shared" si="49"/>
        <v/>
      </c>
      <c r="BL1070" s="279" t="str">
        <f t="shared" si="50"/>
        <v/>
      </c>
      <c r="BM1070" s="279" t="str">
        <f t="shared" si="51"/>
        <v/>
      </c>
      <c r="BN1070" s="279" t="str">
        <f t="shared" si="52"/>
        <v/>
      </c>
      <c r="BO1070" s="279" t="str">
        <f t="shared" si="53"/>
        <v/>
      </c>
      <c r="BP1070" s="279" t="str">
        <f t="shared" si="54"/>
        <v/>
      </c>
      <c r="BQ1070" s="282" t="str">
        <f t="shared" si="55"/>
        <v/>
      </c>
      <c r="BR1070" s="280" t="str">
        <f t="shared" si="56"/>
        <v/>
      </c>
      <c r="BS1070" s="282" t="str">
        <f t="shared" si="57"/>
        <v/>
      </c>
    </row>
    <row r="1071" spans="1:71" ht="20.149999999999999" customHeight="1">
      <c r="A1071" s="21"/>
      <c r="B1071" s="335"/>
      <c r="C1071" s="335"/>
      <c r="D1071" s="335"/>
      <c r="E1071" s="335"/>
      <c r="F1071" s="335"/>
      <c r="G1071" s="335"/>
      <c r="H1071" s="21"/>
      <c r="I1071" s="26"/>
      <c r="J1071" s="26"/>
      <c r="K1071" s="21"/>
      <c r="L1071" s="26"/>
      <c r="M1071" s="26"/>
      <c r="N1071" s="26"/>
      <c r="O1071" s="336" t="s">
        <v>493</v>
      </c>
      <c r="P1071" s="336"/>
      <c r="Q1071" s="337" t="s">
        <v>494</v>
      </c>
      <c r="R1071" s="337"/>
      <c r="S1071" s="338" t="s">
        <v>495</v>
      </c>
      <c r="T1071" s="338"/>
      <c r="U1071" s="337" t="s">
        <v>496</v>
      </c>
      <c r="V1071" s="337"/>
      <c r="W1071" s="338" t="s">
        <v>497</v>
      </c>
      <c r="X1071" s="338"/>
      <c r="Y1071" s="337" t="s">
        <v>498</v>
      </c>
      <c r="Z1071" s="337"/>
      <c r="AA1071" s="338" t="s">
        <v>499</v>
      </c>
      <c r="AB1071" s="338"/>
      <c r="AC1071" s="21"/>
      <c r="AD1071" s="36"/>
      <c r="AE1071" s="36"/>
      <c r="AF1071" s="21"/>
      <c r="AQ1071" s="203" t="s">
        <v>503</v>
      </c>
      <c r="AR1071" s="193" t="str">
        <f>IF(AS1071="","",MAX(AR$879:AR1070)+1)</f>
        <v/>
      </c>
      <c r="BD1071" s="193" t="str">
        <f>IF(BE1071="","",MAX(BD$879:BD1070)+1)</f>
        <v/>
      </c>
      <c r="BG1071" s="280" t="str">
        <f t="shared" si="45"/>
        <v/>
      </c>
      <c r="BH1071" s="279" t="str">
        <f t="shared" si="46"/>
        <v/>
      </c>
      <c r="BI1071" s="279" t="str">
        <f t="shared" si="47"/>
        <v/>
      </c>
      <c r="BJ1071" s="279" t="str">
        <f t="shared" si="48"/>
        <v/>
      </c>
      <c r="BK1071" s="279" t="str">
        <f t="shared" si="49"/>
        <v/>
      </c>
      <c r="BL1071" s="279" t="str">
        <f t="shared" si="50"/>
        <v/>
      </c>
      <c r="BM1071" s="279" t="str">
        <f t="shared" si="51"/>
        <v/>
      </c>
      <c r="BN1071" s="279" t="str">
        <f t="shared" si="52"/>
        <v/>
      </c>
      <c r="BO1071" s="279" t="str">
        <f t="shared" si="53"/>
        <v/>
      </c>
      <c r="BP1071" s="279" t="str">
        <f t="shared" si="54"/>
        <v/>
      </c>
      <c r="BQ1071" s="282" t="str">
        <f t="shared" si="55"/>
        <v/>
      </c>
      <c r="BR1071" s="280" t="str">
        <f t="shared" si="56"/>
        <v/>
      </c>
      <c r="BS1071" s="282" t="str">
        <f t="shared" si="57"/>
        <v/>
      </c>
    </row>
    <row r="1072" spans="1:71" ht="20.149999999999999" customHeight="1">
      <c r="A1072" s="57"/>
      <c r="B1072" s="335"/>
      <c r="C1072" s="335"/>
      <c r="D1072" s="335"/>
      <c r="E1072" s="335"/>
      <c r="F1072" s="335"/>
      <c r="G1072" s="335"/>
      <c r="H1072" s="26"/>
      <c r="I1072" s="26"/>
      <c r="J1072" s="26"/>
      <c r="K1072" s="26"/>
      <c r="L1072" s="26"/>
      <c r="M1072" s="26"/>
      <c r="N1072" s="26"/>
      <c r="O1072" s="339"/>
      <c r="P1072" s="339"/>
      <c r="Q1072" s="321"/>
      <c r="R1072" s="321"/>
      <c r="S1072" s="322"/>
      <c r="T1072" s="323"/>
      <c r="U1072" s="321"/>
      <c r="V1072" s="321"/>
      <c r="W1072" s="322"/>
      <c r="X1072" s="323"/>
      <c r="Y1072" s="321"/>
      <c r="Z1072" s="321"/>
      <c r="AA1072" s="322"/>
      <c r="AB1072" s="323"/>
      <c r="AC1072" s="36"/>
      <c r="AD1072" s="36"/>
      <c r="AE1072" s="36"/>
      <c r="AF1072" s="21"/>
      <c r="AQ1072" s="203">
        <f>SUM($O1076:$AB1131)</f>
        <v>0</v>
      </c>
      <c r="AR1072" s="193" t="str">
        <f>IF(AS1072="","",MAX(AR$879:AR1071)+1)</f>
        <v/>
      </c>
      <c r="BC1072" s="278" t="str">
        <f>IF(AQ1072&gt;0,"DATE","")</f>
        <v/>
      </c>
      <c r="BD1072" s="193" t="str">
        <f>IF(BE1072="","",MAX(BD$879:BD1071)+1)</f>
        <v/>
      </c>
      <c r="BG1072" s="280" t="str">
        <f t="shared" si="45"/>
        <v/>
      </c>
      <c r="BH1072" s="279" t="str">
        <f t="shared" si="46"/>
        <v/>
      </c>
      <c r="BI1072" s="279" t="str">
        <f t="shared" si="47"/>
        <v/>
      </c>
      <c r="BJ1072" s="279" t="str">
        <f t="shared" si="48"/>
        <v/>
      </c>
      <c r="BK1072" s="279" t="str">
        <f t="shared" si="49"/>
        <v/>
      </c>
      <c r="BL1072" s="279" t="str">
        <f t="shared" si="50"/>
        <v/>
      </c>
      <c r="BM1072" s="279" t="str">
        <f t="shared" si="51"/>
        <v/>
      </c>
      <c r="BN1072" s="279" t="str">
        <f t="shared" si="52"/>
        <v/>
      </c>
      <c r="BO1072" s="279" t="str">
        <f t="shared" si="53"/>
        <v/>
      </c>
      <c r="BP1072" s="279" t="str">
        <f t="shared" si="54"/>
        <v/>
      </c>
      <c r="BQ1072" s="282" t="str">
        <f t="shared" si="55"/>
        <v/>
      </c>
      <c r="BR1072" s="280" t="str">
        <f t="shared" si="56"/>
        <v/>
      </c>
      <c r="BS1072" s="282" t="str">
        <f t="shared" si="57"/>
        <v/>
      </c>
    </row>
    <row r="1073" spans="1:71" ht="7" customHeight="1">
      <c r="A1073" s="21"/>
      <c r="B1073" s="21"/>
      <c r="C1073" s="21"/>
      <c r="D1073" s="21"/>
      <c r="E1073" s="21"/>
      <c r="F1073" s="21"/>
      <c r="G1073" s="21"/>
      <c r="H1073" s="21"/>
      <c r="I1073" s="21"/>
      <c r="J1073" s="21"/>
      <c r="K1073" s="21"/>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R1073" s="193" t="str">
        <f>IF(AS1073="","",MAX(AR$879:AR1072)+1)</f>
        <v/>
      </c>
      <c r="BD1073" s="193" t="str">
        <f>IF(BE1073="","",MAX(BD$879:BD1072)+1)</f>
        <v/>
      </c>
      <c r="BG1073" s="280" t="str">
        <f t="shared" si="45"/>
        <v/>
      </c>
      <c r="BH1073" s="279" t="str">
        <f t="shared" si="46"/>
        <v/>
      </c>
      <c r="BI1073" s="279" t="str">
        <f t="shared" si="47"/>
        <v/>
      </c>
      <c r="BJ1073" s="279" t="str">
        <f t="shared" si="48"/>
        <v/>
      </c>
      <c r="BK1073" s="279" t="str">
        <f t="shared" si="49"/>
        <v/>
      </c>
      <c r="BL1073" s="279" t="str">
        <f t="shared" si="50"/>
        <v/>
      </c>
      <c r="BM1073" s="279" t="str">
        <f t="shared" si="51"/>
        <v/>
      </c>
      <c r="BN1073" s="279" t="str">
        <f t="shared" si="52"/>
        <v/>
      </c>
      <c r="BO1073" s="279" t="str">
        <f t="shared" si="53"/>
        <v/>
      </c>
      <c r="BP1073" s="279" t="str">
        <f t="shared" si="54"/>
        <v/>
      </c>
      <c r="BQ1073" s="282" t="str">
        <f t="shared" si="55"/>
        <v/>
      </c>
      <c r="BR1073" s="280" t="str">
        <f t="shared" si="56"/>
        <v/>
      </c>
      <c r="BS1073" s="282" t="str">
        <f t="shared" si="57"/>
        <v/>
      </c>
    </row>
    <row r="1074" spans="1:71" ht="20.149999999999999" customHeight="1">
      <c r="A1074" s="57"/>
      <c r="B1074" s="324" t="s">
        <v>149</v>
      </c>
      <c r="C1074" s="324"/>
      <c r="D1074" s="324"/>
      <c r="E1074" s="324"/>
      <c r="F1074" s="324"/>
      <c r="G1074" s="324"/>
      <c r="H1074" s="325" t="s">
        <v>150</v>
      </c>
      <c r="I1074" s="325"/>
      <c r="J1074" s="325"/>
      <c r="K1074" s="325" t="s">
        <v>382</v>
      </c>
      <c r="L1074" s="325"/>
      <c r="M1074" s="325"/>
      <c r="N1074" s="325"/>
      <c r="O1074" s="325" t="s">
        <v>500</v>
      </c>
      <c r="P1074" s="325"/>
      <c r="Q1074" s="325"/>
      <c r="R1074" s="325"/>
      <c r="S1074" s="325"/>
      <c r="T1074" s="325"/>
      <c r="U1074" s="325"/>
      <c r="V1074" s="325"/>
      <c r="W1074" s="325"/>
      <c r="X1074" s="325"/>
      <c r="Y1074" s="325"/>
      <c r="Z1074" s="325"/>
      <c r="AA1074" s="325"/>
      <c r="AB1074" s="325"/>
      <c r="AC1074" s="326" t="s">
        <v>380</v>
      </c>
      <c r="AD1074" s="326"/>
      <c r="AE1074" s="326"/>
      <c r="AF1074" s="21"/>
      <c r="AR1074" s="193" t="str">
        <f>IF(AS1074="","",MAX(AR$879:AR1073)+1)</f>
        <v/>
      </c>
      <c r="BD1074" s="193" t="str">
        <f>IF(BE1074="","",MAX(BD$879:BD1073)+1)</f>
        <v/>
      </c>
      <c r="BG1074" s="280" t="str">
        <f t="shared" si="45"/>
        <v/>
      </c>
      <c r="BH1074" s="279" t="str">
        <f t="shared" si="46"/>
        <v/>
      </c>
      <c r="BI1074" s="279" t="str">
        <f t="shared" si="47"/>
        <v/>
      </c>
      <c r="BJ1074" s="279" t="str">
        <f t="shared" si="48"/>
        <v/>
      </c>
      <c r="BK1074" s="279" t="str">
        <f t="shared" si="49"/>
        <v/>
      </c>
      <c r="BL1074" s="279" t="str">
        <f t="shared" si="50"/>
        <v/>
      </c>
      <c r="BM1074" s="279" t="str">
        <f t="shared" si="51"/>
        <v/>
      </c>
      <c r="BN1074" s="279" t="str">
        <f t="shared" si="52"/>
        <v/>
      </c>
      <c r="BO1074" s="279" t="str">
        <f t="shared" si="53"/>
        <v/>
      </c>
      <c r="BP1074" s="279" t="str">
        <f t="shared" si="54"/>
        <v/>
      </c>
      <c r="BQ1074" s="282" t="str">
        <f t="shared" si="55"/>
        <v/>
      </c>
      <c r="BR1074" s="280" t="str">
        <f t="shared" si="56"/>
        <v/>
      </c>
      <c r="BS1074" s="282" t="str">
        <f t="shared" si="57"/>
        <v/>
      </c>
    </row>
    <row r="1075" spans="1:71" ht="7" customHeight="1">
      <c r="A1075" s="21"/>
      <c r="B1075" s="21"/>
      <c r="C1075" s="21"/>
      <c r="D1075" s="21"/>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R1075" s="193" t="str">
        <f>IF(AS1075="","",MAX(AR$879:AR1074)+1)</f>
        <v/>
      </c>
      <c r="BD1075" s="193" t="str">
        <f>IF(BE1075="","",MAX(BD$879:BD1074)+1)</f>
        <v/>
      </c>
      <c r="BG1075" s="280" t="str">
        <f t="shared" si="45"/>
        <v/>
      </c>
      <c r="BH1075" s="279" t="str">
        <f t="shared" si="46"/>
        <v/>
      </c>
      <c r="BI1075" s="279" t="str">
        <f t="shared" si="47"/>
        <v/>
      </c>
      <c r="BJ1075" s="279" t="str">
        <f t="shared" si="48"/>
        <v/>
      </c>
      <c r="BK1075" s="279" t="str">
        <f t="shared" si="49"/>
        <v/>
      </c>
      <c r="BL1075" s="279" t="str">
        <f t="shared" si="50"/>
        <v/>
      </c>
      <c r="BM1075" s="279" t="str">
        <f t="shared" si="51"/>
        <v/>
      </c>
      <c r="BN1075" s="279" t="str">
        <f t="shared" si="52"/>
        <v/>
      </c>
      <c r="BO1075" s="279" t="str">
        <f t="shared" si="53"/>
        <v/>
      </c>
      <c r="BP1075" s="279" t="str">
        <f t="shared" si="54"/>
        <v/>
      </c>
      <c r="BQ1075" s="282" t="str">
        <f t="shared" si="55"/>
        <v/>
      </c>
      <c r="BR1075" s="280" t="str">
        <f t="shared" si="56"/>
        <v/>
      </c>
      <c r="BS1075" s="282" t="str">
        <f t="shared" si="57"/>
        <v/>
      </c>
    </row>
    <row r="1076" spans="1:71" ht="25" customHeight="1">
      <c r="A1076" s="57"/>
      <c r="B1076" s="345" t="s">
        <v>596</v>
      </c>
      <c r="C1076" s="345"/>
      <c r="D1076" s="345"/>
      <c r="E1076" s="345"/>
      <c r="F1076" s="345"/>
      <c r="G1076" s="345"/>
      <c r="H1076" s="340">
        <f>VLOOKUP($AG1076,PriceList,3,FALSE)</f>
        <v>37.200000000000003</v>
      </c>
      <c r="I1076" s="340"/>
      <c r="J1076" s="341"/>
      <c r="K1076" s="342"/>
      <c r="L1076" s="343"/>
      <c r="M1076" s="343"/>
      <c r="N1076" s="344"/>
      <c r="O1076" s="333"/>
      <c r="P1076" s="333"/>
      <c r="Q1076" s="334"/>
      <c r="R1076" s="334"/>
      <c r="S1076" s="333"/>
      <c r="T1076" s="333"/>
      <c r="U1076" s="334"/>
      <c r="V1076" s="334"/>
      <c r="W1076" s="333"/>
      <c r="X1076" s="333"/>
      <c r="Y1076" s="334"/>
      <c r="Z1076" s="334"/>
      <c r="AA1076" s="333"/>
      <c r="AB1076" s="333"/>
      <c r="AC1076" s="348">
        <f>(SUM(O1076:AB1077))*H1076</f>
        <v>0</v>
      </c>
      <c r="AD1076" s="349"/>
      <c r="AE1076" s="349"/>
      <c r="AF1076" s="21"/>
      <c r="AG1076" s="332" t="s">
        <v>597</v>
      </c>
      <c r="AJ1076" s="116" t="b">
        <f>OR(ISERROR(AC1076),ISERROR(H1076))</f>
        <v>0</v>
      </c>
      <c r="AQ1076" s="68" t="str">
        <f>IFERROR(LEFT(B1076,SEARCH("
",B1076)),B1076)</f>
        <v xml:space="preserve">5 Litre Flask of Tea (Black)
</v>
      </c>
      <c r="AR1076" s="193" t="str">
        <f>IF(AS1076="","",MAX(AR$879:AR1075)+1)</f>
        <v/>
      </c>
      <c r="AS1076" s="252" t="str">
        <f>IF(SUM(O1076:AB1076)&gt;0,AQ1076,"")</f>
        <v/>
      </c>
      <c r="AT1076" s="253" t="str">
        <f>IF(O1076&gt;0,O1076,"")</f>
        <v/>
      </c>
      <c r="AU1076" s="254" t="str">
        <f>IF(Q1076&gt;0,Q1076,"")</f>
        <v/>
      </c>
      <c r="AV1076" s="254" t="str">
        <f>IF(S1076&gt;0,S1076,"")</f>
        <v/>
      </c>
      <c r="AW1076" s="254" t="str">
        <f>IF(U1076&gt;0,U1076,"")</f>
        <v/>
      </c>
      <c r="AX1076" s="254" t="str">
        <f>IF(W1076&gt;0,W1076,"")</f>
        <v/>
      </c>
      <c r="AY1076" s="255" t="str">
        <f>IF(Y1076&gt;0,Y1076,"")</f>
        <v/>
      </c>
      <c r="AZ1076" s="255" t="str">
        <f>IF(AA1076&gt;0,AA1076,"")</f>
        <v/>
      </c>
      <c r="BA1076" s="255" t="str">
        <f>IF(SUM(O1076:AB1076)&gt;0,(SUM(O1076:AB1076)*H1076),"")</f>
        <v/>
      </c>
      <c r="BB1076" s="255" t="str">
        <f>IF(SUM(O1076:AB1076)&gt;0,K1076,"")</f>
        <v/>
      </c>
      <c r="BC1076" s="276" t="str">
        <f>IF(SUM(O1076:AB1076)&gt;0,"ITEM","")</f>
        <v/>
      </c>
      <c r="BD1076" s="193" t="str">
        <f>IF(BE1076="","",MAX(BD$879:BD1075)+1)</f>
        <v/>
      </c>
      <c r="BG1076" s="280" t="str">
        <f t="shared" si="45"/>
        <v/>
      </c>
      <c r="BH1076" s="279" t="str">
        <f t="shared" si="46"/>
        <v/>
      </c>
      <c r="BI1076" s="279" t="str">
        <f t="shared" si="47"/>
        <v/>
      </c>
      <c r="BJ1076" s="279" t="str">
        <f t="shared" si="48"/>
        <v/>
      </c>
      <c r="BK1076" s="279" t="str">
        <f t="shared" si="49"/>
        <v/>
      </c>
      <c r="BL1076" s="279" t="str">
        <f t="shared" si="50"/>
        <v/>
      </c>
      <c r="BM1076" s="279" t="str">
        <f t="shared" si="51"/>
        <v/>
      </c>
      <c r="BN1076" s="279" t="str">
        <f t="shared" si="52"/>
        <v/>
      </c>
      <c r="BO1076" s="279" t="str">
        <f t="shared" si="53"/>
        <v/>
      </c>
      <c r="BP1076" s="279" t="str">
        <f t="shared" si="54"/>
        <v/>
      </c>
      <c r="BQ1076" s="282" t="str">
        <f t="shared" si="55"/>
        <v/>
      </c>
      <c r="BR1076" s="280" t="str">
        <f t="shared" si="56"/>
        <v/>
      </c>
      <c r="BS1076" s="282" t="str">
        <f t="shared" si="57"/>
        <v/>
      </c>
    </row>
    <row r="1077" spans="1:71" ht="25" customHeight="1">
      <c r="A1077" s="57"/>
      <c r="B1077" s="345"/>
      <c r="C1077" s="345"/>
      <c r="D1077" s="345"/>
      <c r="E1077" s="345"/>
      <c r="F1077" s="345"/>
      <c r="G1077" s="345"/>
      <c r="H1077" s="340"/>
      <c r="I1077" s="340"/>
      <c r="J1077" s="341"/>
      <c r="K1077" s="342"/>
      <c r="L1077" s="343"/>
      <c r="M1077" s="343"/>
      <c r="N1077" s="344"/>
      <c r="O1077" s="333"/>
      <c r="P1077" s="333"/>
      <c r="Q1077" s="334"/>
      <c r="R1077" s="334"/>
      <c r="S1077" s="333"/>
      <c r="T1077" s="333"/>
      <c r="U1077" s="334"/>
      <c r="V1077" s="334"/>
      <c r="W1077" s="333"/>
      <c r="X1077" s="333"/>
      <c r="Y1077" s="334"/>
      <c r="Z1077" s="334"/>
      <c r="AA1077" s="333"/>
      <c r="AB1077" s="333"/>
      <c r="AC1077" s="348"/>
      <c r="AD1077" s="349"/>
      <c r="AE1077" s="349"/>
      <c r="AF1077" s="21"/>
      <c r="AG1077" s="332"/>
      <c r="AQ1077" s="68" t="str">
        <f>IFERROR(LEFT(B1076,SEARCH("
",B1076)),B1076)</f>
        <v xml:space="preserve">5 Litre Flask of Tea (Black)
</v>
      </c>
      <c r="AR1077" s="193" t="str">
        <f>IF(AS1077="","",MAX(AR$879:AR1076)+1)</f>
        <v/>
      </c>
      <c r="AS1077" s="209" t="str">
        <f>IF(SUM(O1077:AB1077)&gt;0,AQ1077,"")</f>
        <v/>
      </c>
      <c r="AT1077" s="251" t="str">
        <f>IF(O1077&gt;0,O1077,"")</f>
        <v/>
      </c>
      <c r="AU1077" s="212" t="str">
        <f>IF(Q1077&gt;0,Q1077,"")</f>
        <v/>
      </c>
      <c r="AV1077" s="212" t="str">
        <f>IF(S1077&gt;0,S1077,"")</f>
        <v/>
      </c>
      <c r="AW1077" s="212" t="str">
        <f>IF(U1077&gt;0,U1077,"")</f>
        <v/>
      </c>
      <c r="AX1077" s="212" t="str">
        <f>IF(W1077&gt;0,W1077,"")</f>
        <v/>
      </c>
      <c r="AY1077" s="213" t="str">
        <f>IF(Y1077&gt;0,Y1077,"")</f>
        <v/>
      </c>
      <c r="AZ1077" s="213" t="str">
        <f>IF(AA1077&gt;0,AA1077,"")</f>
        <v/>
      </c>
      <c r="BA1077" s="255" t="str">
        <f>IF(SUM(O1077:AB1077)&gt;0,(SUM(O1077:AB1077)*H1076),"")</f>
        <v/>
      </c>
      <c r="BB1077" s="255" t="str">
        <f>IF(SUM(O1077:AB1077)&gt;0,K1077,"")</f>
        <v/>
      </c>
      <c r="BC1077" s="277" t="str">
        <f>IF(SUM(O1077:AB1077)&gt;0,"ITEM","")</f>
        <v/>
      </c>
      <c r="BD1077" s="193" t="str">
        <f>IF(BE1077="","",MAX(BD$879:BD1076)+1)</f>
        <v/>
      </c>
      <c r="BG1077" s="280" t="str">
        <f t="shared" si="45"/>
        <v/>
      </c>
      <c r="BH1077" s="279" t="str">
        <f t="shared" si="46"/>
        <v/>
      </c>
      <c r="BI1077" s="279" t="str">
        <f t="shared" si="47"/>
        <v/>
      </c>
      <c r="BJ1077" s="279" t="str">
        <f t="shared" si="48"/>
        <v/>
      </c>
      <c r="BK1077" s="279" t="str">
        <f t="shared" si="49"/>
        <v/>
      </c>
      <c r="BL1077" s="279" t="str">
        <f t="shared" si="50"/>
        <v/>
      </c>
      <c r="BM1077" s="279" t="str">
        <f t="shared" si="51"/>
        <v/>
      </c>
      <c r="BN1077" s="279" t="str">
        <f t="shared" si="52"/>
        <v/>
      </c>
      <c r="BO1077" s="279" t="str">
        <f t="shared" si="53"/>
        <v/>
      </c>
      <c r="BP1077" s="279" t="str">
        <f t="shared" si="54"/>
        <v/>
      </c>
      <c r="BQ1077" s="282" t="str">
        <f t="shared" si="55"/>
        <v/>
      </c>
      <c r="BR1077" s="280" t="str">
        <f t="shared" si="56"/>
        <v/>
      </c>
      <c r="BS1077" s="282" t="str">
        <f t="shared" si="57"/>
        <v/>
      </c>
    </row>
    <row r="1078" spans="1:71" ht="7" customHeight="1">
      <c r="A1078" s="21"/>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R1078" s="193" t="str">
        <f>IF(AS1078="","",MAX(AR$879:AR1077)+1)</f>
        <v/>
      </c>
      <c r="BD1078" s="193" t="str">
        <f>IF(BE1078="","",MAX(BD$879:BD1077)+1)</f>
        <v/>
      </c>
      <c r="BG1078" s="280" t="str">
        <f t="shared" si="45"/>
        <v/>
      </c>
      <c r="BH1078" s="279" t="str">
        <f t="shared" si="46"/>
        <v/>
      </c>
      <c r="BI1078" s="279" t="str">
        <f t="shared" si="47"/>
        <v/>
      </c>
      <c r="BJ1078" s="279" t="str">
        <f t="shared" si="48"/>
        <v/>
      </c>
      <c r="BK1078" s="279" t="str">
        <f t="shared" si="49"/>
        <v/>
      </c>
      <c r="BL1078" s="279" t="str">
        <f t="shared" si="50"/>
        <v/>
      </c>
      <c r="BM1078" s="279" t="str">
        <f t="shared" si="51"/>
        <v/>
      </c>
      <c r="BN1078" s="279" t="str">
        <f t="shared" si="52"/>
        <v/>
      </c>
      <c r="BO1078" s="279" t="str">
        <f t="shared" si="53"/>
        <v/>
      </c>
      <c r="BP1078" s="279" t="str">
        <f t="shared" si="54"/>
        <v/>
      </c>
      <c r="BQ1078" s="282" t="str">
        <f t="shared" si="55"/>
        <v/>
      </c>
      <c r="BR1078" s="280" t="str">
        <f t="shared" si="56"/>
        <v/>
      </c>
      <c r="BS1078" s="282" t="str">
        <f t="shared" si="57"/>
        <v/>
      </c>
    </row>
    <row r="1079" spans="1:71" ht="30" customHeight="1">
      <c r="A1079" s="57"/>
      <c r="B1079" s="345" t="s">
        <v>598</v>
      </c>
      <c r="C1079" s="345"/>
      <c r="D1079" s="345"/>
      <c r="E1079" s="345"/>
      <c r="F1079" s="345"/>
      <c r="G1079" s="345"/>
      <c r="H1079" s="340">
        <f>VLOOKUP($AG1079,PriceList,3,FALSE)</f>
        <v>37.200000000000003</v>
      </c>
      <c r="I1079" s="340"/>
      <c r="J1079" s="341"/>
      <c r="K1079" s="342"/>
      <c r="L1079" s="343"/>
      <c r="M1079" s="343"/>
      <c r="N1079" s="344"/>
      <c r="O1079" s="333"/>
      <c r="P1079" s="333"/>
      <c r="Q1079" s="334"/>
      <c r="R1079" s="334"/>
      <c r="S1079" s="333"/>
      <c r="T1079" s="333"/>
      <c r="U1079" s="334"/>
      <c r="V1079" s="334"/>
      <c r="W1079" s="333"/>
      <c r="X1079" s="333"/>
      <c r="Y1079" s="334"/>
      <c r="Z1079" s="334"/>
      <c r="AA1079" s="333"/>
      <c r="AB1079" s="333"/>
      <c r="AC1079" s="348">
        <f>(SUM(O1079:AB1080))*H1079</f>
        <v>0</v>
      </c>
      <c r="AD1079" s="349"/>
      <c r="AE1079" s="349"/>
      <c r="AF1079" s="21"/>
      <c r="AG1079" s="332" t="s">
        <v>599</v>
      </c>
      <c r="AJ1079" s="116" t="b">
        <f>OR(ISERROR(AC1079),ISERROR(H1079))</f>
        <v>0</v>
      </c>
      <c r="AQ1079" s="305" t="s">
        <v>600</v>
      </c>
      <c r="AR1079" s="193" t="str">
        <f>IF(AS1079="","",MAX(AR$879:AR1078)+1)</f>
        <v/>
      </c>
      <c r="AS1079" s="252" t="str">
        <f>IF(SUM(O1079:AB1079)&gt;0,AQ1079,"")</f>
        <v/>
      </c>
      <c r="AT1079" s="253" t="str">
        <f>IF(O1079&gt;0,O1079,"")</f>
        <v/>
      </c>
      <c r="AU1079" s="254" t="str">
        <f>IF(Q1079&gt;0,Q1079,"")</f>
        <v/>
      </c>
      <c r="AV1079" s="254" t="str">
        <f>IF(S1079&gt;0,S1079,"")</f>
        <v/>
      </c>
      <c r="AW1079" s="254" t="str">
        <f>IF(U1079&gt;0,U1079,"")</f>
        <v/>
      </c>
      <c r="AX1079" s="254" t="str">
        <f>IF(W1079&gt;0,W1079,"")</f>
        <v/>
      </c>
      <c r="AY1079" s="255" t="str">
        <f>IF(Y1079&gt;0,Y1079,"")</f>
        <v/>
      </c>
      <c r="AZ1079" s="255" t="str">
        <f>IF(AA1079&gt;0,AA1079,"")</f>
        <v/>
      </c>
      <c r="BA1079" s="255" t="str">
        <f>IF(SUM(O1079:AB1079)&gt;0,(SUM(O1079:AB1079)*H1079),"")</f>
        <v/>
      </c>
      <c r="BB1079" s="255" t="str">
        <f>IF(SUM(O1079:AB1079)&gt;0,K1079,"")</f>
        <v/>
      </c>
      <c r="BC1079" s="276" t="str">
        <f>IF(SUM(O1079:AB1079)&gt;0,"ITEM","")</f>
        <v/>
      </c>
      <c r="BD1079" s="193" t="str">
        <f>IF(BE1079="","",MAX(BD$879:BD1078)+1)</f>
        <v/>
      </c>
      <c r="BG1079" s="280" t="str">
        <f t="shared" si="45"/>
        <v/>
      </c>
      <c r="BH1079" s="279" t="str">
        <f t="shared" si="46"/>
        <v/>
      </c>
      <c r="BI1079" s="279" t="str">
        <f t="shared" si="47"/>
        <v/>
      </c>
      <c r="BJ1079" s="279" t="str">
        <f t="shared" si="48"/>
        <v/>
      </c>
      <c r="BK1079" s="279" t="str">
        <f t="shared" si="49"/>
        <v/>
      </c>
      <c r="BL1079" s="279" t="str">
        <f t="shared" si="50"/>
        <v/>
      </c>
      <c r="BM1079" s="279" t="str">
        <f t="shared" si="51"/>
        <v/>
      </c>
      <c r="BN1079" s="279" t="str">
        <f t="shared" si="52"/>
        <v/>
      </c>
      <c r="BO1079" s="279" t="str">
        <f t="shared" si="53"/>
        <v/>
      </c>
      <c r="BP1079" s="279" t="str">
        <f t="shared" si="54"/>
        <v/>
      </c>
      <c r="BQ1079" s="282" t="str">
        <f t="shared" si="55"/>
        <v/>
      </c>
      <c r="BR1079" s="280" t="str">
        <f t="shared" si="56"/>
        <v/>
      </c>
      <c r="BS1079" s="282" t="str">
        <f t="shared" si="57"/>
        <v/>
      </c>
    </row>
    <row r="1080" spans="1:71" ht="30" customHeight="1">
      <c r="A1080" s="57"/>
      <c r="B1080" s="345"/>
      <c r="C1080" s="345"/>
      <c r="D1080" s="345"/>
      <c r="E1080" s="345"/>
      <c r="F1080" s="345"/>
      <c r="G1080" s="345"/>
      <c r="H1080" s="340"/>
      <c r="I1080" s="340"/>
      <c r="J1080" s="341"/>
      <c r="K1080" s="342"/>
      <c r="L1080" s="343"/>
      <c r="M1080" s="343"/>
      <c r="N1080" s="344"/>
      <c r="O1080" s="333"/>
      <c r="P1080" s="333"/>
      <c r="Q1080" s="334"/>
      <c r="R1080" s="334"/>
      <c r="S1080" s="333"/>
      <c r="T1080" s="333"/>
      <c r="U1080" s="334"/>
      <c r="V1080" s="334"/>
      <c r="W1080" s="333"/>
      <c r="X1080" s="333"/>
      <c r="Y1080" s="334"/>
      <c r="Z1080" s="334"/>
      <c r="AA1080" s="333"/>
      <c r="AB1080" s="333"/>
      <c r="AC1080" s="348"/>
      <c r="AD1080" s="349"/>
      <c r="AE1080" s="349"/>
      <c r="AF1080" s="21"/>
      <c r="AG1080" s="332"/>
      <c r="AQ1080" s="68" t="s">
        <v>600</v>
      </c>
      <c r="AR1080" s="193" t="str">
        <f>IF(AS1080="","",MAX(AR$879:AR1079)+1)</f>
        <v/>
      </c>
      <c r="AS1080" s="209" t="str">
        <f>IF(SUM(O1080:AB1080)&gt;0,AQ1080,"")</f>
        <v/>
      </c>
      <c r="AT1080" s="251" t="str">
        <f>IF(O1080&gt;0,O1080,"")</f>
        <v/>
      </c>
      <c r="AU1080" s="212" t="str">
        <f>IF(Q1080&gt;0,Q1080,"")</f>
        <v/>
      </c>
      <c r="AV1080" s="212" t="str">
        <f>IF(S1080&gt;0,S1080,"")</f>
        <v/>
      </c>
      <c r="AW1080" s="212" t="str">
        <f>IF(U1080&gt;0,U1080,"")</f>
        <v/>
      </c>
      <c r="AX1080" s="212" t="str">
        <f>IF(W1080&gt;0,W1080,"")</f>
        <v/>
      </c>
      <c r="AY1080" s="213" t="str">
        <f>IF(Y1080&gt;0,Y1080,"")</f>
        <v/>
      </c>
      <c r="AZ1080" s="213" t="str">
        <f>IF(AA1080&gt;0,AA1080,"")</f>
        <v/>
      </c>
      <c r="BA1080" s="255" t="str">
        <f>IF(SUM(O1080:AB1080)&gt;0,(SUM(O1080:AB1080)*H1079),"")</f>
        <v/>
      </c>
      <c r="BB1080" s="255" t="str">
        <f>IF(SUM(O1080:AB1080)&gt;0,K1080,"")</f>
        <v/>
      </c>
      <c r="BC1080" s="277" t="str">
        <f>IF(SUM(O1080:AB1080)&gt;0,"ITEM","")</f>
        <v/>
      </c>
      <c r="BD1080" s="193" t="str">
        <f>IF(BE1080="","",MAX(BD$879:BD1079)+1)</f>
        <v/>
      </c>
      <c r="BG1080" s="280" t="str">
        <f t="shared" si="45"/>
        <v/>
      </c>
      <c r="BH1080" s="279" t="str">
        <f t="shared" si="46"/>
        <v/>
      </c>
      <c r="BI1080" s="279" t="str">
        <f t="shared" si="47"/>
        <v/>
      </c>
      <c r="BJ1080" s="279" t="str">
        <f t="shared" si="48"/>
        <v/>
      </c>
      <c r="BK1080" s="279" t="str">
        <f t="shared" si="49"/>
        <v/>
      </c>
      <c r="BL1080" s="279" t="str">
        <f t="shared" si="50"/>
        <v/>
      </c>
      <c r="BM1080" s="279" t="str">
        <f t="shared" si="51"/>
        <v/>
      </c>
      <c r="BN1080" s="279" t="str">
        <f t="shared" si="52"/>
        <v/>
      </c>
      <c r="BO1080" s="279" t="str">
        <f t="shared" si="53"/>
        <v/>
      </c>
      <c r="BP1080" s="279" t="str">
        <f t="shared" si="54"/>
        <v/>
      </c>
      <c r="BQ1080" s="282" t="str">
        <f t="shared" si="55"/>
        <v/>
      </c>
      <c r="BR1080" s="280" t="str">
        <f t="shared" si="56"/>
        <v/>
      </c>
      <c r="BS1080" s="282" t="str">
        <f t="shared" si="57"/>
        <v/>
      </c>
    </row>
    <row r="1081" spans="1:71" ht="7" customHeight="1">
      <c r="A1081" s="21"/>
      <c r="B1081" s="21"/>
      <c r="C1081" s="21"/>
      <c r="D1081" s="21"/>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R1081" s="193" t="str">
        <f>IF(AS1081="","",MAX(AR$879:AR1080)+1)</f>
        <v/>
      </c>
      <c r="BD1081" s="193" t="str">
        <f>IF(BE1081="","",MAX(BD$879:BD1080)+1)</f>
        <v/>
      </c>
      <c r="BG1081" s="280" t="str">
        <f t="shared" si="45"/>
        <v/>
      </c>
      <c r="BH1081" s="279" t="str">
        <f t="shared" si="46"/>
        <v/>
      </c>
      <c r="BI1081" s="279" t="str">
        <f t="shared" si="47"/>
        <v/>
      </c>
      <c r="BJ1081" s="279" t="str">
        <f t="shared" si="48"/>
        <v/>
      </c>
      <c r="BK1081" s="279" t="str">
        <f t="shared" si="49"/>
        <v/>
      </c>
      <c r="BL1081" s="279" t="str">
        <f t="shared" si="50"/>
        <v/>
      </c>
      <c r="BM1081" s="279" t="str">
        <f t="shared" si="51"/>
        <v/>
      </c>
      <c r="BN1081" s="279" t="str">
        <f t="shared" si="52"/>
        <v/>
      </c>
      <c r="BO1081" s="279" t="str">
        <f t="shared" si="53"/>
        <v/>
      </c>
      <c r="BP1081" s="279" t="str">
        <f t="shared" si="54"/>
        <v/>
      </c>
      <c r="BQ1081" s="282" t="str">
        <f t="shared" si="55"/>
        <v/>
      </c>
      <c r="BR1081" s="280" t="str">
        <f t="shared" si="56"/>
        <v/>
      </c>
      <c r="BS1081" s="282" t="str">
        <f t="shared" si="57"/>
        <v/>
      </c>
    </row>
    <row r="1082" spans="1:71" ht="20.149999999999999" customHeight="1">
      <c r="A1082" s="57"/>
      <c r="B1082" s="345" t="s">
        <v>601</v>
      </c>
      <c r="C1082" s="345"/>
      <c r="D1082" s="345"/>
      <c r="E1082" s="345"/>
      <c r="F1082" s="345"/>
      <c r="G1082" s="345"/>
      <c r="H1082" s="340">
        <f>VLOOKUP($AG1082,PriceList,3,FALSE)</f>
        <v>26.9</v>
      </c>
      <c r="I1082" s="340"/>
      <c r="J1082" s="341"/>
      <c r="K1082" s="342"/>
      <c r="L1082" s="343"/>
      <c r="M1082" s="343"/>
      <c r="N1082" s="344"/>
      <c r="O1082" s="333"/>
      <c r="P1082" s="333"/>
      <c r="Q1082" s="334"/>
      <c r="R1082" s="334"/>
      <c r="S1082" s="333"/>
      <c r="T1082" s="333"/>
      <c r="U1082" s="334"/>
      <c r="V1082" s="334"/>
      <c r="W1082" s="333"/>
      <c r="X1082" s="333"/>
      <c r="Y1082" s="334"/>
      <c r="Z1082" s="334"/>
      <c r="AA1082" s="333"/>
      <c r="AB1082" s="333"/>
      <c r="AC1082" s="348">
        <f>(SUM(O1082:AB1083))*H1082</f>
        <v>0</v>
      </c>
      <c r="AD1082" s="349"/>
      <c r="AE1082" s="349"/>
      <c r="AF1082" s="21"/>
      <c r="AG1082" s="332" t="s">
        <v>602</v>
      </c>
      <c r="AJ1082" s="116" t="b">
        <f>OR(ISERROR(AC1082),ISERROR(H1082))</f>
        <v>0</v>
      </c>
      <c r="AQ1082" s="68" t="str">
        <f>IFERROR(LEFT(B1082,SEARCH("
",B1082)),B1082)</f>
        <v>5 Litre Flask of Hot Water</v>
      </c>
      <c r="AR1082" s="193" t="str">
        <f>IF(AS1082="","",MAX(AR$879:AR1081)+1)</f>
        <v/>
      </c>
      <c r="AS1082" s="252" t="str">
        <f>IF(SUM(O1082:AB1082)&gt;0,AQ1082,"")</f>
        <v/>
      </c>
      <c r="AT1082" s="253" t="str">
        <f>IF(O1082&gt;0,O1082,"")</f>
        <v/>
      </c>
      <c r="AU1082" s="254" t="str">
        <f>IF(Q1082&gt;0,Q1082,"")</f>
        <v/>
      </c>
      <c r="AV1082" s="254" t="str">
        <f>IF(S1082&gt;0,S1082,"")</f>
        <v/>
      </c>
      <c r="AW1082" s="254" t="str">
        <f>IF(U1082&gt;0,U1082,"")</f>
        <v/>
      </c>
      <c r="AX1082" s="254" t="str">
        <f>IF(W1082&gt;0,W1082,"")</f>
        <v/>
      </c>
      <c r="AY1082" s="255" t="str">
        <f>IF(Y1082&gt;0,Y1082,"")</f>
        <v/>
      </c>
      <c r="AZ1082" s="255" t="str">
        <f>IF(AA1082&gt;0,AA1082,"")</f>
        <v/>
      </c>
      <c r="BA1082" s="255" t="str">
        <f>IF(SUM(O1082:AB1082)&gt;0,(SUM(O1082:AB1082)*H1082),"")</f>
        <v/>
      </c>
      <c r="BB1082" s="255" t="str">
        <f>IF(SUM(O1082:AB1082)&gt;0,K1082,"")</f>
        <v/>
      </c>
      <c r="BC1082" s="276" t="str">
        <f>IF(SUM(O1082:AB1082)&gt;0,"ITEM","")</f>
        <v/>
      </c>
      <c r="BD1082" s="193" t="str">
        <f>IF(BE1082="","",MAX(BD$879:BD1081)+1)</f>
        <v/>
      </c>
      <c r="BG1082" s="280" t="str">
        <f t="shared" si="45"/>
        <v/>
      </c>
      <c r="BH1082" s="279" t="str">
        <f t="shared" si="46"/>
        <v/>
      </c>
      <c r="BI1082" s="279" t="str">
        <f t="shared" si="47"/>
        <v/>
      </c>
      <c r="BJ1082" s="279" t="str">
        <f t="shared" si="48"/>
        <v/>
      </c>
      <c r="BK1082" s="279" t="str">
        <f t="shared" si="49"/>
        <v/>
      </c>
      <c r="BL1082" s="279" t="str">
        <f t="shared" si="50"/>
        <v/>
      </c>
      <c r="BM1082" s="279" t="str">
        <f t="shared" si="51"/>
        <v/>
      </c>
      <c r="BN1082" s="279" t="str">
        <f t="shared" si="52"/>
        <v/>
      </c>
      <c r="BO1082" s="279" t="str">
        <f t="shared" si="53"/>
        <v/>
      </c>
      <c r="BP1082" s="279" t="str">
        <f t="shared" si="54"/>
        <v/>
      </c>
      <c r="BQ1082" s="282" t="str">
        <f t="shared" si="55"/>
        <v/>
      </c>
      <c r="BR1082" s="280" t="str">
        <f t="shared" si="56"/>
        <v/>
      </c>
      <c r="BS1082" s="282" t="str">
        <f t="shared" si="57"/>
        <v/>
      </c>
    </row>
    <row r="1083" spans="1:71" ht="20.149999999999999" customHeight="1">
      <c r="A1083" s="57"/>
      <c r="B1083" s="345"/>
      <c r="C1083" s="345"/>
      <c r="D1083" s="345"/>
      <c r="E1083" s="345"/>
      <c r="F1083" s="345"/>
      <c r="G1083" s="345"/>
      <c r="H1083" s="340"/>
      <c r="I1083" s="340"/>
      <c r="J1083" s="341"/>
      <c r="K1083" s="342"/>
      <c r="L1083" s="343"/>
      <c r="M1083" s="343"/>
      <c r="N1083" s="344"/>
      <c r="O1083" s="333"/>
      <c r="P1083" s="333"/>
      <c r="Q1083" s="334"/>
      <c r="R1083" s="334"/>
      <c r="S1083" s="333"/>
      <c r="T1083" s="333"/>
      <c r="U1083" s="334"/>
      <c r="V1083" s="334"/>
      <c r="W1083" s="333"/>
      <c r="X1083" s="333"/>
      <c r="Y1083" s="334"/>
      <c r="Z1083" s="334"/>
      <c r="AA1083" s="333"/>
      <c r="AB1083" s="333"/>
      <c r="AC1083" s="348"/>
      <c r="AD1083" s="349"/>
      <c r="AE1083" s="349"/>
      <c r="AF1083" s="21"/>
      <c r="AG1083" s="332"/>
      <c r="AQ1083" s="68" t="str">
        <f>IFERROR(LEFT(B1082,SEARCH("
",B1082)),B1082)</f>
        <v>5 Litre Flask of Hot Water</v>
      </c>
      <c r="AR1083" s="193" t="str">
        <f>IF(AS1083="","",MAX(AR$879:AR1082)+1)</f>
        <v/>
      </c>
      <c r="AS1083" s="209" t="str">
        <f>IF(SUM(O1083:AB1083)&gt;0,AQ1083,"")</f>
        <v/>
      </c>
      <c r="AT1083" s="251" t="str">
        <f>IF(O1083&gt;0,O1083,"")</f>
        <v/>
      </c>
      <c r="AU1083" s="212" t="str">
        <f>IF(Q1083&gt;0,Q1083,"")</f>
        <v/>
      </c>
      <c r="AV1083" s="212" t="str">
        <f>IF(S1083&gt;0,S1083,"")</f>
        <v/>
      </c>
      <c r="AW1083" s="212" t="str">
        <f>IF(U1083&gt;0,U1083,"")</f>
        <v/>
      </c>
      <c r="AX1083" s="212" t="str">
        <f>IF(W1083&gt;0,W1083,"")</f>
        <v/>
      </c>
      <c r="AY1083" s="213" t="str">
        <f>IF(Y1083&gt;0,Y1083,"")</f>
        <v/>
      </c>
      <c r="AZ1083" s="213" t="str">
        <f>IF(AA1083&gt;0,AA1083,"")</f>
        <v/>
      </c>
      <c r="BA1083" s="255" t="str">
        <f>IF(SUM(O1083:AB1083)&gt;0,(SUM(O1083:AB1083)*H1082),"")</f>
        <v/>
      </c>
      <c r="BB1083" s="255" t="str">
        <f>IF(SUM(O1083:AB1083)&gt;0,K1083,"")</f>
        <v/>
      </c>
      <c r="BC1083" s="277" t="str">
        <f>IF(SUM(O1083:AB1083)&gt;0,"ITEM","")</f>
        <v/>
      </c>
      <c r="BD1083" s="193" t="str">
        <f>IF(BE1083="","",MAX(BD$879:BD1082)+1)</f>
        <v/>
      </c>
      <c r="BG1083" s="280" t="str">
        <f t="shared" si="45"/>
        <v/>
      </c>
      <c r="BH1083" s="279" t="str">
        <f t="shared" si="46"/>
        <v/>
      </c>
      <c r="BI1083" s="279" t="str">
        <f t="shared" si="47"/>
        <v/>
      </c>
      <c r="BJ1083" s="279" t="str">
        <f t="shared" si="48"/>
        <v/>
      </c>
      <c r="BK1083" s="279" t="str">
        <f t="shared" si="49"/>
        <v/>
      </c>
      <c r="BL1083" s="279" t="str">
        <f t="shared" si="50"/>
        <v/>
      </c>
      <c r="BM1083" s="279" t="str">
        <f t="shared" si="51"/>
        <v/>
      </c>
      <c r="BN1083" s="279" t="str">
        <f t="shared" si="52"/>
        <v/>
      </c>
      <c r="BO1083" s="279" t="str">
        <f t="shared" si="53"/>
        <v/>
      </c>
      <c r="BP1083" s="279" t="str">
        <f t="shared" si="54"/>
        <v/>
      </c>
      <c r="BQ1083" s="282" t="str">
        <f t="shared" si="55"/>
        <v/>
      </c>
      <c r="BR1083" s="280" t="str">
        <f t="shared" si="56"/>
        <v/>
      </c>
      <c r="BS1083" s="282" t="str">
        <f t="shared" si="57"/>
        <v/>
      </c>
    </row>
    <row r="1084" spans="1:71" ht="7" customHeight="1">
      <c r="A1084" s="21"/>
      <c r="B1084" s="21"/>
      <c r="C1084" s="21"/>
      <c r="D1084" s="21"/>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R1084" s="193" t="str">
        <f>IF(AS1084="","",MAX(AR$879:AR1083)+1)</f>
        <v/>
      </c>
      <c r="BD1084" s="193" t="str">
        <f>IF(BE1084="","",MAX(BD$879:BD1083)+1)</f>
        <v/>
      </c>
      <c r="BG1084" s="280" t="str">
        <f t="shared" si="45"/>
        <v/>
      </c>
      <c r="BH1084" s="279" t="str">
        <f t="shared" si="46"/>
        <v/>
      </c>
      <c r="BI1084" s="279" t="str">
        <f t="shared" si="47"/>
        <v/>
      </c>
      <c r="BJ1084" s="279" t="str">
        <f t="shared" si="48"/>
        <v/>
      </c>
      <c r="BK1084" s="279" t="str">
        <f t="shared" si="49"/>
        <v/>
      </c>
      <c r="BL1084" s="279" t="str">
        <f t="shared" si="50"/>
        <v/>
      </c>
      <c r="BM1084" s="279" t="str">
        <f t="shared" si="51"/>
        <v/>
      </c>
      <c r="BN1084" s="279" t="str">
        <f t="shared" si="52"/>
        <v/>
      </c>
      <c r="BO1084" s="279" t="str">
        <f t="shared" si="53"/>
        <v/>
      </c>
      <c r="BP1084" s="279" t="str">
        <f t="shared" si="54"/>
        <v/>
      </c>
      <c r="BQ1084" s="282" t="str">
        <f t="shared" si="55"/>
        <v/>
      </c>
      <c r="BR1084" s="280" t="str">
        <f t="shared" si="56"/>
        <v/>
      </c>
      <c r="BS1084" s="282" t="str">
        <f t="shared" si="57"/>
        <v/>
      </c>
    </row>
    <row r="1085" spans="1:71" ht="20.149999999999999" customHeight="1">
      <c r="A1085" s="57"/>
      <c r="B1085" s="345" t="s">
        <v>603</v>
      </c>
      <c r="C1085" s="345"/>
      <c r="D1085" s="345"/>
      <c r="E1085" s="345"/>
      <c r="F1085" s="345"/>
      <c r="G1085" s="345"/>
      <c r="H1085" s="340">
        <f>VLOOKUP($AG1085,PriceList,3,FALSE)</f>
        <v>15.95</v>
      </c>
      <c r="I1085" s="340"/>
      <c r="J1085" s="341"/>
      <c r="K1085" s="342"/>
      <c r="L1085" s="343"/>
      <c r="M1085" s="343"/>
      <c r="N1085" s="344"/>
      <c r="O1085" s="333"/>
      <c r="P1085" s="333"/>
      <c r="Q1085" s="334"/>
      <c r="R1085" s="334"/>
      <c r="S1085" s="333"/>
      <c r="T1085" s="333"/>
      <c r="U1085" s="334"/>
      <c r="V1085" s="334"/>
      <c r="W1085" s="333"/>
      <c r="X1085" s="333"/>
      <c r="Y1085" s="334"/>
      <c r="Z1085" s="334"/>
      <c r="AA1085" s="333"/>
      <c r="AB1085" s="333"/>
      <c r="AC1085" s="348">
        <f>(SUM(O1085:AB1086))*H1085</f>
        <v>0</v>
      </c>
      <c r="AD1085" s="349"/>
      <c r="AE1085" s="349"/>
      <c r="AF1085" s="21"/>
      <c r="AG1085" s="332" t="s">
        <v>604</v>
      </c>
      <c r="AJ1085" s="116" t="b">
        <f>OR(ISERROR(AC1085),ISERROR(H1085))</f>
        <v>0</v>
      </c>
      <c r="AQ1085" s="68" t="str">
        <f>IFERROR(LEFT(B1085,SEARCH("
",B1085)),B1085)</f>
        <v xml:space="preserve">1.7 Litre Kettle ⚡
</v>
      </c>
      <c r="AR1085" s="193" t="str">
        <f>IF(AS1085="","",MAX(AR$879:AR1084)+1)</f>
        <v/>
      </c>
      <c r="AS1085" s="252" t="str">
        <f>IF(SUM(O1085:AB1085)&gt;0,AQ1085,"")</f>
        <v/>
      </c>
      <c r="AT1085" s="253" t="str">
        <f>IF(O1085&gt;0,O1085,"")</f>
        <v/>
      </c>
      <c r="AU1085" s="254" t="str">
        <f>IF(Q1085&gt;0,Q1085,"")</f>
        <v/>
      </c>
      <c r="AV1085" s="254" t="str">
        <f>IF(S1085&gt;0,S1085,"")</f>
        <v/>
      </c>
      <c r="AW1085" s="254" t="str">
        <f>IF(U1085&gt;0,U1085,"")</f>
        <v/>
      </c>
      <c r="AX1085" s="254" t="str">
        <f>IF(W1085&gt;0,W1085,"")</f>
        <v/>
      </c>
      <c r="AY1085" s="255" t="str">
        <f>IF(Y1085&gt;0,Y1085,"")</f>
        <v/>
      </c>
      <c r="AZ1085" s="255" t="str">
        <f>IF(AA1085&gt;0,AA1085,"")</f>
        <v/>
      </c>
      <c r="BA1085" s="255" t="str">
        <f>IF(SUM(O1085:AB1085)&gt;0,(SUM(O1085:AB1085)*H1085),"")</f>
        <v/>
      </c>
      <c r="BB1085" s="255" t="str">
        <f>IF(SUM(O1085:AB1085)&gt;0,K1085,"")</f>
        <v/>
      </c>
      <c r="BC1085" s="276" t="str">
        <f>IF(SUM(O1085:AB1085)&gt;0,"ITEM","")</f>
        <v/>
      </c>
      <c r="BD1085" s="193" t="str">
        <f>IF(BE1085="","",MAX(BD$879:BD1084)+1)</f>
        <v/>
      </c>
      <c r="BG1085" s="280" t="str">
        <f t="shared" si="45"/>
        <v/>
      </c>
      <c r="BH1085" s="279" t="str">
        <f t="shared" si="46"/>
        <v/>
      </c>
      <c r="BI1085" s="279" t="str">
        <f t="shared" si="47"/>
        <v/>
      </c>
      <c r="BJ1085" s="279" t="str">
        <f t="shared" si="48"/>
        <v/>
      </c>
      <c r="BK1085" s="279" t="str">
        <f t="shared" si="49"/>
        <v/>
      </c>
      <c r="BL1085" s="279" t="str">
        <f t="shared" si="50"/>
        <v/>
      </c>
      <c r="BM1085" s="279" t="str">
        <f t="shared" si="51"/>
        <v/>
      </c>
      <c r="BN1085" s="279" t="str">
        <f t="shared" si="52"/>
        <v/>
      </c>
      <c r="BO1085" s="279" t="str">
        <f t="shared" si="53"/>
        <v/>
      </c>
      <c r="BP1085" s="279" t="str">
        <f t="shared" si="54"/>
        <v/>
      </c>
      <c r="BQ1085" s="282" t="str">
        <f t="shared" si="55"/>
        <v/>
      </c>
      <c r="BR1085" s="280" t="str">
        <f t="shared" si="56"/>
        <v/>
      </c>
      <c r="BS1085" s="282" t="str">
        <f t="shared" si="57"/>
        <v/>
      </c>
    </row>
    <row r="1086" spans="1:71" ht="20.149999999999999" customHeight="1">
      <c r="A1086" s="57"/>
      <c r="B1086" s="345"/>
      <c r="C1086" s="345"/>
      <c r="D1086" s="345"/>
      <c r="E1086" s="345"/>
      <c r="F1086" s="345"/>
      <c r="G1086" s="345"/>
      <c r="H1086" s="340"/>
      <c r="I1086" s="340"/>
      <c r="J1086" s="341"/>
      <c r="K1086" s="342"/>
      <c r="L1086" s="343"/>
      <c r="M1086" s="343"/>
      <c r="N1086" s="344"/>
      <c r="O1086" s="333"/>
      <c r="P1086" s="333"/>
      <c r="Q1086" s="334"/>
      <c r="R1086" s="334"/>
      <c r="S1086" s="333"/>
      <c r="T1086" s="333"/>
      <c r="U1086" s="334"/>
      <c r="V1086" s="334"/>
      <c r="W1086" s="333"/>
      <c r="X1086" s="333"/>
      <c r="Y1086" s="334"/>
      <c r="Z1086" s="334"/>
      <c r="AA1086" s="333"/>
      <c r="AB1086" s="333"/>
      <c r="AC1086" s="348"/>
      <c r="AD1086" s="349"/>
      <c r="AE1086" s="349"/>
      <c r="AF1086" s="21"/>
      <c r="AG1086" s="332"/>
      <c r="AQ1086" s="68" t="str">
        <f>IFERROR(LEFT(B1085,SEARCH("
",B1085)),B1085)</f>
        <v xml:space="preserve">1.7 Litre Kettle ⚡
</v>
      </c>
      <c r="AR1086" s="193" t="str">
        <f>IF(AS1086="","",MAX(AR$879:AR1085)+1)</f>
        <v/>
      </c>
      <c r="AS1086" s="209" t="str">
        <f>IF(SUM(O1086:AB1086)&gt;0,AQ1086,"")</f>
        <v/>
      </c>
      <c r="AT1086" s="251" t="str">
        <f>IF(O1086&gt;0,O1086,"")</f>
        <v/>
      </c>
      <c r="AU1086" s="212" t="str">
        <f>IF(Q1086&gt;0,Q1086,"")</f>
        <v/>
      </c>
      <c r="AV1086" s="212" t="str">
        <f>IF(S1086&gt;0,S1086,"")</f>
        <v/>
      </c>
      <c r="AW1086" s="212" t="str">
        <f>IF(U1086&gt;0,U1086,"")</f>
        <v/>
      </c>
      <c r="AX1086" s="212" t="str">
        <f>IF(W1086&gt;0,W1086,"")</f>
        <v/>
      </c>
      <c r="AY1086" s="213" t="str">
        <f>IF(Y1086&gt;0,Y1086,"")</f>
        <v/>
      </c>
      <c r="AZ1086" s="213" t="str">
        <f>IF(AA1086&gt;0,AA1086,"")</f>
        <v/>
      </c>
      <c r="BA1086" s="255" t="str">
        <f>IF(SUM(O1086:AB1086)&gt;0,(SUM(O1086:AB1086)*H1085),"")</f>
        <v/>
      </c>
      <c r="BB1086" s="255" t="str">
        <f>IF(SUM(O1086:AB1086)&gt;0,K1086,"")</f>
        <v/>
      </c>
      <c r="BC1086" s="277" t="str">
        <f>IF(SUM(O1086:AB1086)&gt;0,"ITEM","")</f>
        <v/>
      </c>
      <c r="BD1086" s="193" t="str">
        <f>IF(BE1086="","",MAX(BD$879:BD1085)+1)</f>
        <v/>
      </c>
      <c r="BG1086" s="280" t="str">
        <f t="shared" si="45"/>
        <v/>
      </c>
      <c r="BH1086" s="279" t="str">
        <f t="shared" si="46"/>
        <v/>
      </c>
      <c r="BI1086" s="279" t="str">
        <f t="shared" si="47"/>
        <v/>
      </c>
      <c r="BJ1086" s="279" t="str">
        <f t="shared" si="48"/>
        <v/>
      </c>
      <c r="BK1086" s="279" t="str">
        <f t="shared" si="49"/>
        <v/>
      </c>
      <c r="BL1086" s="279" t="str">
        <f t="shared" si="50"/>
        <v/>
      </c>
      <c r="BM1086" s="279" t="str">
        <f t="shared" si="51"/>
        <v/>
      </c>
      <c r="BN1086" s="279" t="str">
        <f t="shared" si="52"/>
        <v/>
      </c>
      <c r="BO1086" s="279" t="str">
        <f t="shared" si="53"/>
        <v/>
      </c>
      <c r="BP1086" s="279" t="str">
        <f t="shared" si="54"/>
        <v/>
      </c>
      <c r="BQ1086" s="282" t="str">
        <f t="shared" si="55"/>
        <v/>
      </c>
      <c r="BR1086" s="280" t="str">
        <f t="shared" si="56"/>
        <v/>
      </c>
      <c r="BS1086" s="282" t="str">
        <f t="shared" si="57"/>
        <v/>
      </c>
    </row>
    <row r="1087" spans="1:71" ht="7" customHeight="1">
      <c r="A1087" s="21"/>
      <c r="B1087" s="21"/>
      <c r="C1087" s="21"/>
      <c r="D1087" s="21"/>
      <c r="E1087" s="21"/>
      <c r="F1087" s="21"/>
      <c r="G1087" s="21"/>
      <c r="H1087" s="21"/>
      <c r="I1087" s="21"/>
      <c r="J1087" s="21"/>
      <c r="K1087" s="21"/>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R1087" s="193" t="str">
        <f>IF(AS1087="","",MAX(AR$879:AR1086)+1)</f>
        <v/>
      </c>
      <c r="BD1087" s="193" t="str">
        <f>IF(BE1087="","",MAX(BD$879:BD1086)+1)</f>
        <v/>
      </c>
      <c r="BG1087" s="280" t="str">
        <f t="shared" si="45"/>
        <v/>
      </c>
      <c r="BH1087" s="279" t="str">
        <f t="shared" si="46"/>
        <v/>
      </c>
      <c r="BI1087" s="279" t="str">
        <f t="shared" si="47"/>
        <v/>
      </c>
      <c r="BJ1087" s="279" t="str">
        <f t="shared" si="48"/>
        <v/>
      </c>
      <c r="BK1087" s="279" t="str">
        <f t="shared" si="49"/>
        <v/>
      </c>
      <c r="BL1087" s="279" t="str">
        <f t="shared" si="50"/>
        <v/>
      </c>
      <c r="BM1087" s="279" t="str">
        <f t="shared" si="51"/>
        <v/>
      </c>
      <c r="BN1087" s="279" t="str">
        <f t="shared" si="52"/>
        <v/>
      </c>
      <c r="BO1087" s="279" t="str">
        <f t="shared" si="53"/>
        <v/>
      </c>
      <c r="BP1087" s="279" t="str">
        <f t="shared" si="54"/>
        <v/>
      </c>
      <c r="BQ1087" s="282" t="str">
        <f t="shared" si="55"/>
        <v/>
      </c>
      <c r="BR1087" s="280" t="str">
        <f t="shared" si="56"/>
        <v/>
      </c>
      <c r="BS1087" s="282" t="str">
        <f t="shared" si="57"/>
        <v/>
      </c>
    </row>
    <row r="1088" spans="1:71" ht="20.149999999999999" customHeight="1">
      <c r="A1088" s="57"/>
      <c r="B1088" s="345" t="s">
        <v>605</v>
      </c>
      <c r="C1088" s="345"/>
      <c r="D1088" s="345"/>
      <c r="E1088" s="345"/>
      <c r="F1088" s="345"/>
      <c r="G1088" s="345"/>
      <c r="H1088" s="340">
        <f>VLOOKUP($AG1088,PriceList,3,FALSE)</f>
        <v>7.5</v>
      </c>
      <c r="I1088" s="340"/>
      <c r="J1088" s="341"/>
      <c r="K1088" s="342"/>
      <c r="L1088" s="343"/>
      <c r="M1088" s="343"/>
      <c r="N1088" s="344"/>
      <c r="O1088" s="333"/>
      <c r="P1088" s="333"/>
      <c r="Q1088" s="334"/>
      <c r="R1088" s="334"/>
      <c r="S1088" s="333"/>
      <c r="T1088" s="333"/>
      <c r="U1088" s="334"/>
      <c r="V1088" s="334"/>
      <c r="W1088" s="333"/>
      <c r="X1088" s="333"/>
      <c r="Y1088" s="334"/>
      <c r="Z1088" s="334"/>
      <c r="AA1088" s="333"/>
      <c r="AB1088" s="333"/>
      <c r="AC1088" s="348">
        <f>(SUM(O1088:AB1089))*H1088</f>
        <v>0</v>
      </c>
      <c r="AD1088" s="349"/>
      <c r="AE1088" s="349"/>
      <c r="AF1088" s="21"/>
      <c r="AG1088" s="332" t="s">
        <v>606</v>
      </c>
      <c r="AJ1088" s="116" t="b">
        <f>OR(ISERROR(AC1088),ISERROR(H1088))</f>
        <v>0</v>
      </c>
      <c r="AQ1088" s="68" t="str">
        <f>IFERROR(LEFT(B1088,SEARCH("
",B1088)),B1088)</f>
        <v xml:space="preserve">Twining's Everyday
</v>
      </c>
      <c r="AR1088" s="193" t="str">
        <f>IF(AS1088="","",MAX(AR$879:AR1087)+1)</f>
        <v/>
      </c>
      <c r="AS1088" s="252" t="str">
        <f>IF(SUM(O1088:AB1088)&gt;0,AQ1088,"")</f>
        <v/>
      </c>
      <c r="AT1088" s="253" t="str">
        <f>IF(O1088&gt;0,O1088,"")</f>
        <v/>
      </c>
      <c r="AU1088" s="254" t="str">
        <f>IF(Q1088&gt;0,Q1088,"")</f>
        <v/>
      </c>
      <c r="AV1088" s="254" t="str">
        <f>IF(S1088&gt;0,S1088,"")</f>
        <v/>
      </c>
      <c r="AW1088" s="254" t="str">
        <f>IF(U1088&gt;0,U1088,"")</f>
        <v/>
      </c>
      <c r="AX1088" s="254" t="str">
        <f>IF(W1088&gt;0,W1088,"")</f>
        <v/>
      </c>
      <c r="AY1088" s="255" t="str">
        <f>IF(Y1088&gt;0,Y1088,"")</f>
        <v/>
      </c>
      <c r="AZ1088" s="255" t="str">
        <f>IF(AA1088&gt;0,AA1088,"")</f>
        <v/>
      </c>
      <c r="BA1088" s="255" t="str">
        <f>IF(SUM(O1088:AB1088)&gt;0,(SUM(O1088:AB1088)*H1088),"")</f>
        <v/>
      </c>
      <c r="BB1088" s="255" t="str">
        <f>IF(SUM(O1088:AB1088)&gt;0,K1088,"")</f>
        <v/>
      </c>
      <c r="BC1088" s="276" t="str">
        <f>IF(SUM(O1088:AB1088)&gt;0,"ITEM","")</f>
        <v/>
      </c>
      <c r="BD1088" s="193" t="str">
        <f>IF(BE1088="","",MAX(BD$879:BD1087)+1)</f>
        <v/>
      </c>
      <c r="BG1088" s="280" t="str">
        <f t="shared" si="45"/>
        <v/>
      </c>
      <c r="BH1088" s="279" t="str">
        <f t="shared" si="46"/>
        <v/>
      </c>
      <c r="BI1088" s="279" t="str">
        <f t="shared" si="47"/>
        <v/>
      </c>
      <c r="BJ1088" s="279" t="str">
        <f t="shared" si="48"/>
        <v/>
      </c>
      <c r="BK1088" s="279" t="str">
        <f t="shared" si="49"/>
        <v/>
      </c>
      <c r="BL1088" s="279" t="str">
        <f t="shared" si="50"/>
        <v/>
      </c>
      <c r="BM1088" s="279" t="str">
        <f t="shared" si="51"/>
        <v/>
      </c>
      <c r="BN1088" s="279" t="str">
        <f t="shared" si="52"/>
        <v/>
      </c>
      <c r="BO1088" s="279" t="str">
        <f t="shared" si="53"/>
        <v/>
      </c>
      <c r="BP1088" s="279" t="str">
        <f t="shared" si="54"/>
        <v/>
      </c>
      <c r="BQ1088" s="282" t="str">
        <f t="shared" si="55"/>
        <v/>
      </c>
      <c r="BR1088" s="280" t="str">
        <f t="shared" si="56"/>
        <v/>
      </c>
      <c r="BS1088" s="282" t="str">
        <f t="shared" si="57"/>
        <v/>
      </c>
    </row>
    <row r="1089" spans="1:71" ht="20.149999999999999" customHeight="1">
      <c r="A1089" s="57"/>
      <c r="B1089" s="345"/>
      <c r="C1089" s="345"/>
      <c r="D1089" s="345"/>
      <c r="E1089" s="345"/>
      <c r="F1089" s="345"/>
      <c r="G1089" s="345"/>
      <c r="H1089" s="340"/>
      <c r="I1089" s="340"/>
      <c r="J1089" s="341"/>
      <c r="K1089" s="342"/>
      <c r="L1089" s="343"/>
      <c r="M1089" s="343"/>
      <c r="N1089" s="344"/>
      <c r="O1089" s="333"/>
      <c r="P1089" s="333"/>
      <c r="Q1089" s="334"/>
      <c r="R1089" s="334"/>
      <c r="S1089" s="333"/>
      <c r="T1089" s="333"/>
      <c r="U1089" s="334"/>
      <c r="V1089" s="334"/>
      <c r="W1089" s="333"/>
      <c r="X1089" s="333"/>
      <c r="Y1089" s="334"/>
      <c r="Z1089" s="334"/>
      <c r="AA1089" s="333"/>
      <c r="AB1089" s="333"/>
      <c r="AC1089" s="348"/>
      <c r="AD1089" s="349"/>
      <c r="AE1089" s="349"/>
      <c r="AF1089" s="21"/>
      <c r="AG1089" s="332"/>
      <c r="AQ1089" s="68" t="str">
        <f>IFERROR(LEFT(B1088,SEARCH("
",B1088)),B1088)</f>
        <v xml:space="preserve">Twining's Everyday
</v>
      </c>
      <c r="AR1089" s="193" t="str">
        <f>IF(AS1089="","",MAX(AR$879:AR1088)+1)</f>
        <v/>
      </c>
      <c r="AS1089" s="209" t="str">
        <f>IF(SUM(O1089:AB1089)&gt;0,AQ1089,"")</f>
        <v/>
      </c>
      <c r="AT1089" s="251" t="str">
        <f>IF(O1089&gt;0,O1089,"")</f>
        <v/>
      </c>
      <c r="AU1089" s="212" t="str">
        <f>IF(Q1089&gt;0,Q1089,"")</f>
        <v/>
      </c>
      <c r="AV1089" s="212" t="str">
        <f>IF(S1089&gt;0,S1089,"")</f>
        <v/>
      </c>
      <c r="AW1089" s="212" t="str">
        <f>IF(U1089&gt;0,U1089,"")</f>
        <v/>
      </c>
      <c r="AX1089" s="212" t="str">
        <f>IF(W1089&gt;0,W1089,"")</f>
        <v/>
      </c>
      <c r="AY1089" s="213" t="str">
        <f>IF(Y1089&gt;0,Y1089,"")</f>
        <v/>
      </c>
      <c r="AZ1089" s="213" t="str">
        <f>IF(AA1089&gt;0,AA1089,"")</f>
        <v/>
      </c>
      <c r="BA1089" s="255" t="str">
        <f>IF(SUM(O1089:AB1089)&gt;0,(SUM(O1089:AB1089)*H1088),"")</f>
        <v/>
      </c>
      <c r="BB1089" s="255" t="str">
        <f>IF(SUM(O1089:AB1089)&gt;0,K1089,"")</f>
        <v/>
      </c>
      <c r="BC1089" s="277" t="str">
        <f>IF(SUM(O1089:AB1089)&gt;0,"ITEM","")</f>
        <v/>
      </c>
      <c r="BD1089" s="193" t="str">
        <f>IF(BE1089="","",MAX(BD$879:BD1088)+1)</f>
        <v/>
      </c>
      <c r="BG1089" s="280" t="str">
        <f t="shared" si="45"/>
        <v/>
      </c>
      <c r="BH1089" s="279" t="str">
        <f t="shared" si="46"/>
        <v/>
      </c>
      <c r="BI1089" s="279" t="str">
        <f t="shared" si="47"/>
        <v/>
      </c>
      <c r="BJ1089" s="279" t="str">
        <f t="shared" si="48"/>
        <v/>
      </c>
      <c r="BK1089" s="279" t="str">
        <f t="shared" si="49"/>
        <v/>
      </c>
      <c r="BL1089" s="279" t="str">
        <f t="shared" si="50"/>
        <v/>
      </c>
      <c r="BM1089" s="279" t="str">
        <f t="shared" si="51"/>
        <v/>
      </c>
      <c r="BN1089" s="279" t="str">
        <f t="shared" si="52"/>
        <v/>
      </c>
      <c r="BO1089" s="279" t="str">
        <f t="shared" si="53"/>
        <v/>
      </c>
      <c r="BP1089" s="279" t="str">
        <f t="shared" si="54"/>
        <v/>
      </c>
      <c r="BQ1089" s="282" t="str">
        <f t="shared" si="55"/>
        <v/>
      </c>
      <c r="BR1089" s="280" t="str">
        <f t="shared" si="56"/>
        <v/>
      </c>
      <c r="BS1089" s="282" t="str">
        <f t="shared" si="57"/>
        <v/>
      </c>
    </row>
    <row r="1090" spans="1:71" ht="7" customHeight="1">
      <c r="A1090" s="21"/>
      <c r="B1090" s="21"/>
      <c r="C1090" s="21"/>
      <c r="D1090" s="21"/>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R1090" s="193" t="str">
        <f>IF(AS1090="","",MAX(AR$879:AR1089)+1)</f>
        <v/>
      </c>
      <c r="BD1090" s="193" t="str">
        <f>IF(BE1090="","",MAX(BD$879:BD1089)+1)</f>
        <v/>
      </c>
      <c r="BG1090" s="280" t="str">
        <f t="shared" si="45"/>
        <v/>
      </c>
      <c r="BH1090" s="279" t="str">
        <f t="shared" si="46"/>
        <v/>
      </c>
      <c r="BI1090" s="279" t="str">
        <f t="shared" si="47"/>
        <v/>
      </c>
      <c r="BJ1090" s="279" t="str">
        <f t="shared" si="48"/>
        <v/>
      </c>
      <c r="BK1090" s="279" t="str">
        <f t="shared" si="49"/>
        <v/>
      </c>
      <c r="BL1090" s="279" t="str">
        <f t="shared" si="50"/>
        <v/>
      </c>
      <c r="BM1090" s="279" t="str">
        <f t="shared" si="51"/>
        <v/>
      </c>
      <c r="BN1090" s="279" t="str">
        <f t="shared" si="52"/>
        <v/>
      </c>
      <c r="BO1090" s="279" t="str">
        <f t="shared" si="53"/>
        <v/>
      </c>
      <c r="BP1090" s="279" t="str">
        <f t="shared" si="54"/>
        <v/>
      </c>
      <c r="BQ1090" s="282" t="str">
        <f t="shared" si="55"/>
        <v/>
      </c>
      <c r="BR1090" s="280" t="str">
        <f t="shared" si="56"/>
        <v/>
      </c>
      <c r="BS1090" s="282" t="str">
        <f t="shared" si="57"/>
        <v/>
      </c>
    </row>
    <row r="1091" spans="1:71" ht="20.149999999999999" customHeight="1">
      <c r="A1091" s="57"/>
      <c r="B1091" s="345" t="s">
        <v>607</v>
      </c>
      <c r="C1091" s="345"/>
      <c r="D1091" s="345"/>
      <c r="E1091" s="345"/>
      <c r="F1091" s="345"/>
      <c r="G1091" s="345"/>
      <c r="H1091" s="340">
        <f>VLOOKUP($AG1091,PriceList,3,FALSE)</f>
        <v>6.2</v>
      </c>
      <c r="I1091" s="340"/>
      <c r="J1091" s="341"/>
      <c r="K1091" s="342"/>
      <c r="L1091" s="343"/>
      <c r="M1091" s="343"/>
      <c r="N1091" s="344"/>
      <c r="O1091" s="333"/>
      <c r="P1091" s="333"/>
      <c r="Q1091" s="334"/>
      <c r="R1091" s="334"/>
      <c r="S1091" s="333"/>
      <c r="T1091" s="333"/>
      <c r="U1091" s="334"/>
      <c r="V1091" s="334"/>
      <c r="W1091" s="333"/>
      <c r="X1091" s="333"/>
      <c r="Y1091" s="334"/>
      <c r="Z1091" s="334"/>
      <c r="AA1091" s="333"/>
      <c r="AB1091" s="333"/>
      <c r="AC1091" s="348">
        <f>(SUM(O1091:AB1092))*H1091</f>
        <v>0</v>
      </c>
      <c r="AD1091" s="349"/>
      <c r="AE1091" s="349"/>
      <c r="AF1091" s="21"/>
      <c r="AG1091" s="332" t="s">
        <v>608</v>
      </c>
      <c r="AJ1091" s="116" t="b">
        <f>OR(ISERROR(AC1091),ISERROR(H1091))</f>
        <v>0</v>
      </c>
      <c r="AQ1091" s="68" t="str">
        <f>IFERROR(LEFT(B1091,SEARCH("
",B1091)),B1091)</f>
        <v xml:space="preserve">Twining's Herbal &amp;
</v>
      </c>
      <c r="AR1091" s="193" t="str">
        <f>IF(AS1091="","",MAX(AR$879:AR1090)+1)</f>
        <v/>
      </c>
      <c r="AS1091" s="252" t="str">
        <f>IF(SUM(O1091:AB1091)&gt;0,AQ1091,"")</f>
        <v/>
      </c>
      <c r="AT1091" s="253" t="str">
        <f>IF(O1091&gt;0,O1091,"")</f>
        <v/>
      </c>
      <c r="AU1091" s="254" t="str">
        <f>IF(Q1091&gt;0,Q1091,"")</f>
        <v/>
      </c>
      <c r="AV1091" s="254" t="str">
        <f>IF(S1091&gt;0,S1091,"")</f>
        <v/>
      </c>
      <c r="AW1091" s="254" t="str">
        <f>IF(U1091&gt;0,U1091,"")</f>
        <v/>
      </c>
      <c r="AX1091" s="254" t="str">
        <f>IF(W1091&gt;0,W1091,"")</f>
        <v/>
      </c>
      <c r="AY1091" s="255" t="str">
        <f>IF(Y1091&gt;0,Y1091,"")</f>
        <v/>
      </c>
      <c r="AZ1091" s="255" t="str">
        <f>IF(AA1091&gt;0,AA1091,"")</f>
        <v/>
      </c>
      <c r="BA1091" s="255" t="str">
        <f>IF(SUM(O1091:AB1091)&gt;0,(SUM(O1091:AB1091)*H1091),"")</f>
        <v/>
      </c>
      <c r="BB1091" s="255" t="str">
        <f>IF(SUM(O1091:AB1091)&gt;0,K1091,"")</f>
        <v/>
      </c>
      <c r="BC1091" s="276" t="str">
        <f>IF(SUM(O1091:AB1091)&gt;0,"ITEM","")</f>
        <v/>
      </c>
      <c r="BD1091" s="193" t="str">
        <f>IF(BE1091="","",MAX(BD$879:BD1090)+1)</f>
        <v/>
      </c>
      <c r="BG1091" s="280" t="str">
        <f t="shared" si="45"/>
        <v/>
      </c>
      <c r="BH1091" s="279" t="str">
        <f t="shared" si="46"/>
        <v/>
      </c>
      <c r="BI1091" s="279" t="str">
        <f t="shared" si="47"/>
        <v/>
      </c>
      <c r="BJ1091" s="279" t="str">
        <f t="shared" si="48"/>
        <v/>
      </c>
      <c r="BK1091" s="279" t="str">
        <f t="shared" si="49"/>
        <v/>
      </c>
      <c r="BL1091" s="279" t="str">
        <f t="shared" si="50"/>
        <v/>
      </c>
      <c r="BM1091" s="279" t="str">
        <f t="shared" si="51"/>
        <v/>
      </c>
      <c r="BN1091" s="279" t="str">
        <f t="shared" si="52"/>
        <v/>
      </c>
      <c r="BO1091" s="279" t="str">
        <f t="shared" si="53"/>
        <v/>
      </c>
      <c r="BP1091" s="279" t="str">
        <f t="shared" si="54"/>
        <v/>
      </c>
      <c r="BQ1091" s="282" t="str">
        <f t="shared" si="55"/>
        <v/>
      </c>
      <c r="BR1091" s="280" t="str">
        <f t="shared" si="56"/>
        <v/>
      </c>
      <c r="BS1091" s="282" t="str">
        <f t="shared" si="57"/>
        <v/>
      </c>
    </row>
    <row r="1092" spans="1:71" ht="20.149999999999999" customHeight="1">
      <c r="A1092" s="57"/>
      <c r="B1092" s="345"/>
      <c r="C1092" s="345"/>
      <c r="D1092" s="345"/>
      <c r="E1092" s="345"/>
      <c r="F1092" s="345"/>
      <c r="G1092" s="345"/>
      <c r="H1092" s="340"/>
      <c r="I1092" s="340"/>
      <c r="J1092" s="341"/>
      <c r="K1092" s="342"/>
      <c r="L1092" s="343"/>
      <c r="M1092" s="343"/>
      <c r="N1092" s="344"/>
      <c r="O1092" s="333"/>
      <c r="P1092" s="333"/>
      <c r="Q1092" s="334"/>
      <c r="R1092" s="334"/>
      <c r="S1092" s="333"/>
      <c r="T1092" s="333"/>
      <c r="U1092" s="334"/>
      <c r="V1092" s="334"/>
      <c r="W1092" s="333"/>
      <c r="X1092" s="333"/>
      <c r="Y1092" s="334"/>
      <c r="Z1092" s="334"/>
      <c r="AA1092" s="333"/>
      <c r="AB1092" s="333"/>
      <c r="AC1092" s="348"/>
      <c r="AD1092" s="349"/>
      <c r="AE1092" s="349"/>
      <c r="AF1092" s="21"/>
      <c r="AG1092" s="332"/>
      <c r="AQ1092" s="68" t="str">
        <f>IFERROR(LEFT(B1091,SEARCH("
",B1091)),B1091)</f>
        <v xml:space="preserve">Twining's Herbal &amp;
</v>
      </c>
      <c r="AR1092" s="193" t="str">
        <f>IF(AS1092="","",MAX(AR$879:AR1091)+1)</f>
        <v/>
      </c>
      <c r="AS1092" s="209" t="str">
        <f>IF(SUM(O1092:AB1092)&gt;0,AQ1092,"")</f>
        <v/>
      </c>
      <c r="AT1092" s="251" t="str">
        <f>IF(O1092&gt;0,O1092,"")</f>
        <v/>
      </c>
      <c r="AU1092" s="212" t="str">
        <f>IF(Q1092&gt;0,Q1092,"")</f>
        <v/>
      </c>
      <c r="AV1092" s="212" t="str">
        <f>IF(S1092&gt;0,S1092,"")</f>
        <v/>
      </c>
      <c r="AW1092" s="212" t="str">
        <f>IF(U1092&gt;0,U1092,"")</f>
        <v/>
      </c>
      <c r="AX1092" s="212" t="str">
        <f>IF(W1092&gt;0,W1092,"")</f>
        <v/>
      </c>
      <c r="AY1092" s="213" t="str">
        <f>IF(Y1092&gt;0,Y1092,"")</f>
        <v/>
      </c>
      <c r="AZ1092" s="213" t="str">
        <f>IF(AA1092&gt;0,AA1092,"")</f>
        <v/>
      </c>
      <c r="BA1092" s="255" t="str">
        <f>IF(SUM(O1092:AB1092)&gt;0,(SUM(O1092:AB1092)*H1091),"")</f>
        <v/>
      </c>
      <c r="BB1092" s="255" t="str">
        <f>IF(SUM(O1092:AB1092)&gt;0,K1092,"")</f>
        <v/>
      </c>
      <c r="BC1092" s="277" t="str">
        <f>IF(SUM(O1092:AB1092)&gt;0,"ITEM","")</f>
        <v/>
      </c>
      <c r="BD1092" s="193" t="str">
        <f>IF(BE1092="","",MAX(BD$879:BD1091)+1)</f>
        <v/>
      </c>
      <c r="BG1092" s="280" t="str">
        <f t="shared" si="45"/>
        <v/>
      </c>
      <c r="BH1092" s="279" t="str">
        <f t="shared" si="46"/>
        <v/>
      </c>
      <c r="BI1092" s="279" t="str">
        <f t="shared" si="47"/>
        <v/>
      </c>
      <c r="BJ1092" s="279" t="str">
        <f t="shared" si="48"/>
        <v/>
      </c>
      <c r="BK1092" s="279" t="str">
        <f t="shared" si="49"/>
        <v/>
      </c>
      <c r="BL1092" s="279" t="str">
        <f t="shared" si="50"/>
        <v/>
      </c>
      <c r="BM1092" s="279" t="str">
        <f t="shared" si="51"/>
        <v/>
      </c>
      <c r="BN1092" s="279" t="str">
        <f t="shared" si="52"/>
        <v/>
      </c>
      <c r="BO1092" s="279" t="str">
        <f t="shared" si="53"/>
        <v/>
      </c>
      <c r="BP1092" s="279" t="str">
        <f t="shared" si="54"/>
        <v/>
      </c>
      <c r="BQ1092" s="282" t="str">
        <f t="shared" si="55"/>
        <v/>
      </c>
      <c r="BR1092" s="280" t="str">
        <f t="shared" si="56"/>
        <v/>
      </c>
      <c r="BS1092" s="282" t="str">
        <f t="shared" si="57"/>
        <v/>
      </c>
    </row>
    <row r="1093" spans="1:71" ht="7" customHeight="1">
      <c r="A1093" s="21"/>
      <c r="B1093" s="21"/>
      <c r="C1093" s="21"/>
      <c r="D1093" s="21"/>
      <c r="E1093" s="21"/>
      <c r="F1093" s="21"/>
      <c r="G1093" s="21"/>
      <c r="H1093" s="21"/>
      <c r="I1093" s="21"/>
      <c r="J1093" s="21"/>
      <c r="K1093" s="21"/>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R1093" s="193" t="str">
        <f>IF(AS1093="","",MAX(AR$879:AR1092)+1)</f>
        <v/>
      </c>
      <c r="BD1093" s="193" t="str">
        <f>IF(BE1093="","",MAX(BD$879:BD1092)+1)</f>
        <v/>
      </c>
      <c r="BG1093" s="280" t="str">
        <f t="shared" si="45"/>
        <v/>
      </c>
      <c r="BH1093" s="279" t="str">
        <f t="shared" si="46"/>
        <v/>
      </c>
      <c r="BI1093" s="279" t="str">
        <f t="shared" si="47"/>
        <v/>
      </c>
      <c r="BJ1093" s="279" t="str">
        <f t="shared" si="48"/>
        <v/>
      </c>
      <c r="BK1093" s="279" t="str">
        <f t="shared" si="49"/>
        <v/>
      </c>
      <c r="BL1093" s="279" t="str">
        <f t="shared" si="50"/>
        <v/>
      </c>
      <c r="BM1093" s="279" t="str">
        <f t="shared" si="51"/>
        <v/>
      </c>
      <c r="BN1093" s="279" t="str">
        <f t="shared" si="52"/>
        <v/>
      </c>
      <c r="BO1093" s="279" t="str">
        <f t="shared" si="53"/>
        <v/>
      </c>
      <c r="BP1093" s="279" t="str">
        <f t="shared" si="54"/>
        <v/>
      </c>
      <c r="BQ1093" s="282" t="str">
        <f t="shared" si="55"/>
        <v/>
      </c>
      <c r="BR1093" s="280" t="str">
        <f t="shared" si="56"/>
        <v/>
      </c>
      <c r="BS1093" s="282" t="str">
        <f t="shared" si="57"/>
        <v/>
      </c>
    </row>
    <row r="1094" spans="1:71" ht="25" customHeight="1">
      <c r="A1094" s="57"/>
      <c r="B1094" s="345" t="s">
        <v>609</v>
      </c>
      <c r="C1094" s="345"/>
      <c r="D1094" s="345"/>
      <c r="E1094" s="345"/>
      <c r="F1094" s="345"/>
      <c r="G1094" s="345"/>
      <c r="H1094" s="340">
        <f>VLOOKUP($AG1094,PriceList,3,FALSE)</f>
        <v>13.95</v>
      </c>
      <c r="I1094" s="340"/>
      <c r="J1094" s="341"/>
      <c r="K1094" s="342"/>
      <c r="L1094" s="343"/>
      <c r="M1094" s="343"/>
      <c r="N1094" s="344"/>
      <c r="O1094" s="333"/>
      <c r="P1094" s="333"/>
      <c r="Q1094" s="334"/>
      <c r="R1094" s="334"/>
      <c r="S1094" s="333"/>
      <c r="T1094" s="333"/>
      <c r="U1094" s="334"/>
      <c r="V1094" s="334"/>
      <c r="W1094" s="333"/>
      <c r="X1094" s="333"/>
      <c r="Y1094" s="334"/>
      <c r="Z1094" s="334"/>
      <c r="AA1094" s="333"/>
      <c r="AB1094" s="333"/>
      <c r="AC1094" s="348">
        <f>(SUM(O1094:AB1095))*H1094</f>
        <v>0</v>
      </c>
      <c r="AD1094" s="349"/>
      <c r="AE1094" s="349"/>
      <c r="AF1094" s="21"/>
      <c r="AG1094" s="332" t="s">
        <v>610</v>
      </c>
      <c r="AJ1094" s="116" t="b">
        <f>OR(ISERROR(AC1094),ISERROR(H1094))</f>
        <v>0</v>
      </c>
      <c r="AQ1094" s="68" t="str">
        <f>IFERROR(LEFT(B1094,SEARCH("
",B1094)),B1094)</f>
        <v xml:space="preserve">Nescafe Original Instant Coffee
</v>
      </c>
      <c r="AR1094" s="193" t="str">
        <f>IF(AS1094="","",MAX(AR$879:AR1093)+1)</f>
        <v/>
      </c>
      <c r="AS1094" s="252" t="str">
        <f>IF(SUM(O1094:AB1094)&gt;0,AQ1094,"")</f>
        <v/>
      </c>
      <c r="AT1094" s="253" t="str">
        <f>IF(O1094&gt;0,O1094,"")</f>
        <v/>
      </c>
      <c r="AU1094" s="254" t="str">
        <f>IF(Q1094&gt;0,Q1094,"")</f>
        <v/>
      </c>
      <c r="AV1094" s="254" t="str">
        <f>IF(S1094&gt;0,S1094,"")</f>
        <v/>
      </c>
      <c r="AW1094" s="254" t="str">
        <f>IF(U1094&gt;0,U1094,"")</f>
        <v/>
      </c>
      <c r="AX1094" s="254" t="str">
        <f>IF(W1094&gt;0,W1094,"")</f>
        <v/>
      </c>
      <c r="AY1094" s="255" t="str">
        <f>IF(Y1094&gt;0,Y1094,"")</f>
        <v/>
      </c>
      <c r="AZ1094" s="255" t="str">
        <f>IF(AA1094&gt;0,AA1094,"")</f>
        <v/>
      </c>
      <c r="BA1094" s="255" t="str">
        <f>IF(SUM(O1094:AB1094)&gt;0,(SUM(O1094:AB1094)*H1094),"")</f>
        <v/>
      </c>
      <c r="BB1094" s="255" t="str">
        <f>IF(SUM(O1094:AB1094)&gt;0,K1094,"")</f>
        <v/>
      </c>
      <c r="BC1094" s="276" t="str">
        <f>IF(SUM(O1094:AB1094)&gt;0,"ITEM","")</f>
        <v/>
      </c>
      <c r="BD1094" s="193" t="str">
        <f>IF(BE1094="","",MAX(BD$879:BD1093)+1)</f>
        <v/>
      </c>
      <c r="BG1094" s="280" t="str">
        <f t="shared" si="45"/>
        <v/>
      </c>
      <c r="BH1094" s="279" t="str">
        <f t="shared" si="46"/>
        <v/>
      </c>
      <c r="BI1094" s="279" t="str">
        <f t="shared" si="47"/>
        <v/>
      </c>
      <c r="BJ1094" s="279" t="str">
        <f t="shared" si="48"/>
        <v/>
      </c>
      <c r="BK1094" s="279" t="str">
        <f t="shared" si="49"/>
        <v/>
      </c>
      <c r="BL1094" s="279" t="str">
        <f t="shared" si="50"/>
        <v/>
      </c>
      <c r="BM1094" s="279" t="str">
        <f t="shared" si="51"/>
        <v/>
      </c>
      <c r="BN1094" s="279" t="str">
        <f t="shared" si="52"/>
        <v/>
      </c>
      <c r="BO1094" s="279" t="str">
        <f t="shared" si="53"/>
        <v/>
      </c>
      <c r="BP1094" s="279" t="str">
        <f t="shared" si="54"/>
        <v/>
      </c>
      <c r="BQ1094" s="282" t="str">
        <f t="shared" si="55"/>
        <v/>
      </c>
      <c r="BR1094" s="280" t="str">
        <f t="shared" si="56"/>
        <v/>
      </c>
      <c r="BS1094" s="282" t="str">
        <f t="shared" si="57"/>
        <v/>
      </c>
    </row>
    <row r="1095" spans="1:71" ht="25" customHeight="1">
      <c r="A1095" s="57"/>
      <c r="B1095" s="345"/>
      <c r="C1095" s="345"/>
      <c r="D1095" s="345"/>
      <c r="E1095" s="345"/>
      <c r="F1095" s="345"/>
      <c r="G1095" s="345"/>
      <c r="H1095" s="340"/>
      <c r="I1095" s="340"/>
      <c r="J1095" s="341"/>
      <c r="K1095" s="342"/>
      <c r="L1095" s="343"/>
      <c r="M1095" s="343"/>
      <c r="N1095" s="344"/>
      <c r="O1095" s="333"/>
      <c r="P1095" s="333"/>
      <c r="Q1095" s="334"/>
      <c r="R1095" s="334"/>
      <c r="S1095" s="333"/>
      <c r="T1095" s="333"/>
      <c r="U1095" s="334"/>
      <c r="V1095" s="334"/>
      <c r="W1095" s="333"/>
      <c r="X1095" s="333"/>
      <c r="Y1095" s="334"/>
      <c r="Z1095" s="334"/>
      <c r="AA1095" s="333"/>
      <c r="AB1095" s="333"/>
      <c r="AC1095" s="348"/>
      <c r="AD1095" s="349"/>
      <c r="AE1095" s="349"/>
      <c r="AF1095" s="21"/>
      <c r="AG1095" s="332"/>
      <c r="AQ1095" s="68" t="str">
        <f>IFERROR(LEFT(B1094,SEARCH("
",B1094)),B1094)</f>
        <v xml:space="preserve">Nescafe Original Instant Coffee
</v>
      </c>
      <c r="AR1095" s="193" t="str">
        <f>IF(AS1095="","",MAX(AR$879:AR1094)+1)</f>
        <v/>
      </c>
      <c r="AS1095" s="209" t="str">
        <f>IF(SUM(O1095:AB1095)&gt;0,AQ1095,"")</f>
        <v/>
      </c>
      <c r="AT1095" s="251" t="str">
        <f>IF(O1095&gt;0,O1095,"")</f>
        <v/>
      </c>
      <c r="AU1095" s="212" t="str">
        <f>IF(Q1095&gt;0,Q1095,"")</f>
        <v/>
      </c>
      <c r="AV1095" s="212" t="str">
        <f>IF(S1095&gt;0,S1095,"")</f>
        <v/>
      </c>
      <c r="AW1095" s="212" t="str">
        <f>IF(U1095&gt;0,U1095,"")</f>
        <v/>
      </c>
      <c r="AX1095" s="212" t="str">
        <f>IF(W1095&gt;0,W1095,"")</f>
        <v/>
      </c>
      <c r="AY1095" s="213" t="str">
        <f>IF(Y1095&gt;0,Y1095,"")</f>
        <v/>
      </c>
      <c r="AZ1095" s="213" t="str">
        <f>IF(AA1095&gt;0,AA1095,"")</f>
        <v/>
      </c>
      <c r="BA1095" s="255" t="str">
        <f>IF(SUM(O1095:AB1095)&gt;0,(SUM(O1095:AB1095)*H1094),"")</f>
        <v/>
      </c>
      <c r="BB1095" s="255" t="str">
        <f>IF(SUM(O1095:AB1095)&gt;0,K1095,"")</f>
        <v/>
      </c>
      <c r="BC1095" s="277" t="str">
        <f>IF(SUM(O1095:AB1095)&gt;0,"ITEM","")</f>
        <v/>
      </c>
      <c r="BD1095" s="193" t="str">
        <f>IF(BE1095="","",MAX(BD$879:BD1094)+1)</f>
        <v/>
      </c>
      <c r="BG1095" s="280" t="str">
        <f t="shared" si="45"/>
        <v/>
      </c>
      <c r="BH1095" s="279" t="str">
        <f t="shared" si="46"/>
        <v/>
      </c>
      <c r="BI1095" s="279" t="str">
        <f t="shared" si="47"/>
        <v/>
      </c>
      <c r="BJ1095" s="279" t="str">
        <f t="shared" si="48"/>
        <v/>
      </c>
      <c r="BK1095" s="279" t="str">
        <f t="shared" si="49"/>
        <v/>
      </c>
      <c r="BL1095" s="279" t="str">
        <f t="shared" si="50"/>
        <v/>
      </c>
      <c r="BM1095" s="279" t="str">
        <f t="shared" si="51"/>
        <v/>
      </c>
      <c r="BN1095" s="279" t="str">
        <f t="shared" si="52"/>
        <v/>
      </c>
      <c r="BO1095" s="279" t="str">
        <f t="shared" si="53"/>
        <v/>
      </c>
      <c r="BP1095" s="279" t="str">
        <f t="shared" si="54"/>
        <v/>
      </c>
      <c r="BQ1095" s="282" t="str">
        <f t="shared" si="55"/>
        <v/>
      </c>
      <c r="BR1095" s="280" t="str">
        <f t="shared" si="56"/>
        <v/>
      </c>
      <c r="BS1095" s="282" t="str">
        <f t="shared" si="57"/>
        <v/>
      </c>
    </row>
    <row r="1096" spans="1:71" ht="7" customHeight="1">
      <c r="A1096" s="21"/>
      <c r="B1096" s="21"/>
      <c r="C1096" s="21"/>
      <c r="D1096" s="21"/>
      <c r="E1096" s="21"/>
      <c r="F1096" s="21"/>
      <c r="G1096" s="21"/>
      <c r="H1096" s="21"/>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R1096" s="193" t="str">
        <f>IF(AS1096="","",MAX(AR$879:AR1095)+1)</f>
        <v/>
      </c>
      <c r="BD1096" s="193" t="str">
        <f>IF(BE1096="","",MAX(BD$879:BD1095)+1)</f>
        <v/>
      </c>
      <c r="BG1096" s="280" t="str">
        <f t="shared" si="45"/>
        <v/>
      </c>
      <c r="BH1096" s="279" t="str">
        <f t="shared" si="46"/>
        <v/>
      </c>
      <c r="BI1096" s="279" t="str">
        <f t="shared" si="47"/>
        <v/>
      </c>
      <c r="BJ1096" s="279" t="str">
        <f t="shared" si="48"/>
        <v/>
      </c>
      <c r="BK1096" s="279" t="str">
        <f t="shared" si="49"/>
        <v/>
      </c>
      <c r="BL1096" s="279" t="str">
        <f t="shared" si="50"/>
        <v/>
      </c>
      <c r="BM1096" s="279" t="str">
        <f t="shared" si="51"/>
        <v/>
      </c>
      <c r="BN1096" s="279" t="str">
        <f t="shared" si="52"/>
        <v/>
      </c>
      <c r="BO1096" s="279" t="str">
        <f t="shared" si="53"/>
        <v/>
      </c>
      <c r="BP1096" s="279" t="str">
        <f t="shared" si="54"/>
        <v/>
      </c>
      <c r="BQ1096" s="282" t="str">
        <f t="shared" si="55"/>
        <v/>
      </c>
      <c r="BR1096" s="280" t="str">
        <f t="shared" si="56"/>
        <v/>
      </c>
      <c r="BS1096" s="282" t="str">
        <f t="shared" si="57"/>
        <v/>
      </c>
    </row>
    <row r="1097" spans="1:71" ht="25" customHeight="1">
      <c r="A1097" s="57"/>
      <c r="B1097" s="345" t="s">
        <v>611</v>
      </c>
      <c r="C1097" s="345"/>
      <c r="D1097" s="345"/>
      <c r="E1097" s="345"/>
      <c r="F1097" s="345"/>
      <c r="G1097" s="345"/>
      <c r="H1097" s="340">
        <f>VLOOKUP($AG1097,PriceList,3,FALSE)</f>
        <v>3.55</v>
      </c>
      <c r="I1097" s="340"/>
      <c r="J1097" s="341"/>
      <c r="K1097" s="342"/>
      <c r="L1097" s="343"/>
      <c r="M1097" s="343"/>
      <c r="N1097" s="344"/>
      <c r="O1097" s="333"/>
      <c r="P1097" s="333"/>
      <c r="Q1097" s="334"/>
      <c r="R1097" s="334"/>
      <c r="S1097" s="333"/>
      <c r="T1097" s="333"/>
      <c r="U1097" s="334"/>
      <c r="V1097" s="334"/>
      <c r="W1097" s="333"/>
      <c r="X1097" s="333"/>
      <c r="Y1097" s="334"/>
      <c r="Z1097" s="334"/>
      <c r="AA1097" s="333"/>
      <c r="AB1097" s="333"/>
      <c r="AC1097" s="348">
        <f>(SUM(O1097:AB1098))*H1097</f>
        <v>0</v>
      </c>
      <c r="AD1097" s="349"/>
      <c r="AE1097" s="349"/>
      <c r="AF1097" s="21"/>
      <c r="AG1097" s="332" t="s">
        <v>612</v>
      </c>
      <c r="AJ1097" s="116" t="b">
        <f>OR(ISERROR(AC1097),ISERROR(H1097))</f>
        <v>0</v>
      </c>
      <c r="AQ1097" s="68" t="str">
        <f>IFERROR(LEFT(B1097,SEARCH("
",B1097)),B1097)</f>
        <v xml:space="preserve">Fairtrade White Sugar Sticks x 100**
</v>
      </c>
      <c r="AR1097" s="193" t="str">
        <f>IF(AS1097="","",MAX(AR$879:AR1096)+1)</f>
        <v/>
      </c>
      <c r="AS1097" s="252" t="str">
        <f>IF(SUM(O1097:AB1097)&gt;0,AQ1097,"")</f>
        <v/>
      </c>
      <c r="AT1097" s="253" t="str">
        <f>IF(O1097&gt;0,O1097,"")</f>
        <v/>
      </c>
      <c r="AU1097" s="254" t="str">
        <f>IF(Q1097&gt;0,Q1097,"")</f>
        <v/>
      </c>
      <c r="AV1097" s="254" t="str">
        <f>IF(S1097&gt;0,S1097,"")</f>
        <v/>
      </c>
      <c r="AW1097" s="254" t="str">
        <f>IF(U1097&gt;0,U1097,"")</f>
        <v/>
      </c>
      <c r="AX1097" s="254" t="str">
        <f>IF(W1097&gt;0,W1097,"")</f>
        <v/>
      </c>
      <c r="AY1097" s="255" t="str">
        <f>IF(Y1097&gt;0,Y1097,"")</f>
        <v/>
      </c>
      <c r="AZ1097" s="255" t="str">
        <f>IF(AA1097&gt;0,AA1097,"")</f>
        <v/>
      </c>
      <c r="BA1097" s="255" t="str">
        <f>IF(SUM(O1097:AB1097)&gt;0,(SUM(O1097:AB1097)*H1097),"")</f>
        <v/>
      </c>
      <c r="BB1097" s="255" t="str">
        <f>IF(SUM(O1097:AB1097)&gt;0,K1097,"")</f>
        <v/>
      </c>
      <c r="BC1097" s="276" t="str">
        <f>IF(SUM(O1097:AB1097)&gt;0,"ITEM","")</f>
        <v/>
      </c>
      <c r="BD1097" s="193" t="str">
        <f>IF(BE1097="","",MAX(BD$879:BD1096)+1)</f>
        <v/>
      </c>
      <c r="BG1097" s="280" t="str">
        <f t="shared" si="45"/>
        <v/>
      </c>
      <c r="BH1097" s="279" t="str">
        <f t="shared" si="46"/>
        <v/>
      </c>
      <c r="BI1097" s="279" t="str">
        <f t="shared" si="47"/>
        <v/>
      </c>
      <c r="BJ1097" s="279" t="str">
        <f t="shared" si="48"/>
        <v/>
      </c>
      <c r="BK1097" s="279" t="str">
        <f t="shared" si="49"/>
        <v/>
      </c>
      <c r="BL1097" s="279" t="str">
        <f t="shared" si="50"/>
        <v/>
      </c>
      <c r="BM1097" s="279" t="str">
        <f t="shared" si="51"/>
        <v/>
      </c>
      <c r="BN1097" s="279" t="str">
        <f t="shared" si="52"/>
        <v/>
      </c>
      <c r="BO1097" s="279" t="str">
        <f t="shared" si="53"/>
        <v/>
      </c>
      <c r="BP1097" s="279" t="str">
        <f t="shared" si="54"/>
        <v/>
      </c>
      <c r="BQ1097" s="282" t="str">
        <f t="shared" si="55"/>
        <v/>
      </c>
      <c r="BR1097" s="280" t="str">
        <f t="shared" si="56"/>
        <v/>
      </c>
      <c r="BS1097" s="282" t="str">
        <f t="shared" si="57"/>
        <v/>
      </c>
    </row>
    <row r="1098" spans="1:71" ht="25" customHeight="1">
      <c r="A1098" s="57"/>
      <c r="B1098" s="345"/>
      <c r="C1098" s="345"/>
      <c r="D1098" s="345"/>
      <c r="E1098" s="345"/>
      <c r="F1098" s="345"/>
      <c r="G1098" s="345"/>
      <c r="H1098" s="340"/>
      <c r="I1098" s="340"/>
      <c r="J1098" s="341"/>
      <c r="K1098" s="342"/>
      <c r="L1098" s="343"/>
      <c r="M1098" s="343"/>
      <c r="N1098" s="344"/>
      <c r="O1098" s="333"/>
      <c r="P1098" s="333"/>
      <c r="Q1098" s="334"/>
      <c r="R1098" s="334"/>
      <c r="S1098" s="333"/>
      <c r="T1098" s="333"/>
      <c r="U1098" s="334"/>
      <c r="V1098" s="334"/>
      <c r="W1098" s="333"/>
      <c r="X1098" s="333"/>
      <c r="Y1098" s="334"/>
      <c r="Z1098" s="334"/>
      <c r="AA1098" s="333"/>
      <c r="AB1098" s="333"/>
      <c r="AC1098" s="348"/>
      <c r="AD1098" s="349"/>
      <c r="AE1098" s="349"/>
      <c r="AF1098" s="21"/>
      <c r="AG1098" s="332"/>
      <c r="AQ1098" s="68" t="str">
        <f>IFERROR(LEFT(B1097,SEARCH("
",B1097)),B1097)</f>
        <v xml:space="preserve">Fairtrade White Sugar Sticks x 100**
</v>
      </c>
      <c r="AR1098" s="193" t="str">
        <f>IF(AS1098="","",MAX(AR$879:AR1097)+1)</f>
        <v/>
      </c>
      <c r="AS1098" s="209" t="str">
        <f>IF(SUM(O1098:AB1098)&gt;0,AQ1098,"")</f>
        <v/>
      </c>
      <c r="AT1098" s="251" t="str">
        <f>IF(O1098&gt;0,O1098,"")</f>
        <v/>
      </c>
      <c r="AU1098" s="212" t="str">
        <f>IF(Q1098&gt;0,Q1098,"")</f>
        <v/>
      </c>
      <c r="AV1098" s="212" t="str">
        <f>IF(S1098&gt;0,S1098,"")</f>
        <v/>
      </c>
      <c r="AW1098" s="212" t="str">
        <f>IF(U1098&gt;0,U1098,"")</f>
        <v/>
      </c>
      <c r="AX1098" s="212" t="str">
        <f>IF(W1098&gt;0,W1098,"")</f>
        <v/>
      </c>
      <c r="AY1098" s="213" t="str">
        <f>IF(Y1098&gt;0,Y1098,"")</f>
        <v/>
      </c>
      <c r="AZ1098" s="213" t="str">
        <f>IF(AA1098&gt;0,AA1098,"")</f>
        <v/>
      </c>
      <c r="BA1098" s="255" t="str">
        <f>IF(SUM(O1098:AB1098)&gt;0,(SUM(O1098:AB1098)*H1097),"")</f>
        <v/>
      </c>
      <c r="BB1098" s="255" t="str">
        <f>IF(SUM(O1098:AB1098)&gt;0,K1098,"")</f>
        <v/>
      </c>
      <c r="BC1098" s="277" t="str">
        <f>IF(SUM(O1098:AB1098)&gt;0,"ITEM","")</f>
        <v/>
      </c>
      <c r="BD1098" s="193" t="str">
        <f>IF(BE1098="","",MAX(BD$879:BD1097)+1)</f>
        <v/>
      </c>
      <c r="BG1098" s="280" t="str">
        <f t="shared" si="45"/>
        <v/>
      </c>
      <c r="BH1098" s="279" t="str">
        <f t="shared" si="46"/>
        <v/>
      </c>
      <c r="BI1098" s="279" t="str">
        <f t="shared" si="47"/>
        <v/>
      </c>
      <c r="BJ1098" s="279" t="str">
        <f t="shared" si="48"/>
        <v/>
      </c>
      <c r="BK1098" s="279" t="str">
        <f t="shared" si="49"/>
        <v/>
      </c>
      <c r="BL1098" s="279" t="str">
        <f t="shared" si="50"/>
        <v/>
      </c>
      <c r="BM1098" s="279" t="str">
        <f t="shared" si="51"/>
        <v/>
      </c>
      <c r="BN1098" s="279" t="str">
        <f t="shared" si="52"/>
        <v/>
      </c>
      <c r="BO1098" s="279" t="str">
        <f t="shared" si="53"/>
        <v/>
      </c>
      <c r="BP1098" s="279" t="str">
        <f t="shared" si="54"/>
        <v/>
      </c>
      <c r="BQ1098" s="282" t="str">
        <f t="shared" si="55"/>
        <v/>
      </c>
      <c r="BR1098" s="280" t="str">
        <f t="shared" si="56"/>
        <v/>
      </c>
      <c r="BS1098" s="282" t="str">
        <f t="shared" si="57"/>
        <v/>
      </c>
    </row>
    <row r="1099" spans="1:71" ht="7" customHeight="1">
      <c r="A1099" s="21"/>
      <c r="B1099" s="21"/>
      <c r="C1099" s="21"/>
      <c r="D1099" s="21"/>
      <c r="E1099" s="21"/>
      <c r="F1099" s="21"/>
      <c r="G1099" s="21"/>
      <c r="H1099" s="21"/>
      <c r="I1099" s="21"/>
      <c r="J1099" s="21"/>
      <c r="K1099" s="21"/>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R1099" s="193" t="str">
        <f>IF(AS1099="","",MAX(AR$879:AR1098)+1)</f>
        <v/>
      </c>
      <c r="BD1099" s="193" t="str">
        <f>IF(BE1099="","",MAX(BD$879:BD1098)+1)</f>
        <v/>
      </c>
      <c r="BG1099" s="280" t="str">
        <f t="shared" si="45"/>
        <v/>
      </c>
      <c r="BH1099" s="279" t="str">
        <f t="shared" si="46"/>
        <v/>
      </c>
      <c r="BI1099" s="279" t="str">
        <f t="shared" si="47"/>
        <v/>
      </c>
      <c r="BJ1099" s="279" t="str">
        <f t="shared" si="48"/>
        <v/>
      </c>
      <c r="BK1099" s="279" t="str">
        <f t="shared" si="49"/>
        <v/>
      </c>
      <c r="BL1099" s="279" t="str">
        <f t="shared" si="50"/>
        <v/>
      </c>
      <c r="BM1099" s="279" t="str">
        <f t="shared" si="51"/>
        <v/>
      </c>
      <c r="BN1099" s="279" t="str">
        <f t="shared" si="52"/>
        <v/>
      </c>
      <c r="BO1099" s="279" t="str">
        <f t="shared" si="53"/>
        <v/>
      </c>
      <c r="BP1099" s="279" t="str">
        <f t="shared" si="54"/>
        <v/>
      </c>
      <c r="BQ1099" s="282" t="str">
        <f t="shared" si="55"/>
        <v/>
      </c>
      <c r="BR1099" s="280" t="str">
        <f t="shared" si="56"/>
        <v/>
      </c>
      <c r="BS1099" s="282" t="str">
        <f t="shared" si="57"/>
        <v/>
      </c>
    </row>
    <row r="1100" spans="1:71" ht="25" customHeight="1">
      <c r="A1100" s="57"/>
      <c r="B1100" s="345" t="s">
        <v>613</v>
      </c>
      <c r="C1100" s="345"/>
      <c r="D1100" s="345"/>
      <c r="E1100" s="345"/>
      <c r="F1100" s="345"/>
      <c r="G1100" s="345"/>
      <c r="H1100" s="340">
        <f>VLOOKUP($AG1100,PriceList,3,FALSE)</f>
        <v>3.55</v>
      </c>
      <c r="I1100" s="340"/>
      <c r="J1100" s="341"/>
      <c r="K1100" s="342"/>
      <c r="L1100" s="343"/>
      <c r="M1100" s="343"/>
      <c r="N1100" s="344"/>
      <c r="O1100" s="333"/>
      <c r="P1100" s="333"/>
      <c r="Q1100" s="334"/>
      <c r="R1100" s="334"/>
      <c r="S1100" s="333"/>
      <c r="T1100" s="333"/>
      <c r="U1100" s="334"/>
      <c r="V1100" s="334"/>
      <c r="W1100" s="333"/>
      <c r="X1100" s="333"/>
      <c r="Y1100" s="334"/>
      <c r="Z1100" s="334"/>
      <c r="AA1100" s="333"/>
      <c r="AB1100" s="333"/>
      <c r="AC1100" s="348">
        <f>(SUM(O1100:AB1101))*H1100</f>
        <v>0</v>
      </c>
      <c r="AD1100" s="349"/>
      <c r="AE1100" s="349"/>
      <c r="AF1100" s="21"/>
      <c r="AG1100" s="332" t="s">
        <v>614</v>
      </c>
      <c r="AJ1100" s="116" t="b">
        <f>OR(ISERROR(AC1100),ISERROR(H1100))</f>
        <v>0</v>
      </c>
      <c r="AQ1100" s="68" t="str">
        <f>IFERROR(LEFT(B1100,SEARCH("
",B1100)),B1100)</f>
        <v xml:space="preserve">Brown Sugar Sticks
</v>
      </c>
      <c r="AR1100" s="193" t="str">
        <f>IF(AS1100="","",MAX(AR$879:AR1099)+1)</f>
        <v/>
      </c>
      <c r="AS1100" s="252" t="str">
        <f>IF(SUM(O1100:AB1100)&gt;0,AQ1100,"")</f>
        <v/>
      </c>
      <c r="AT1100" s="253" t="str">
        <f>IF(O1100&gt;0,O1100,"")</f>
        <v/>
      </c>
      <c r="AU1100" s="254" t="str">
        <f>IF(Q1100&gt;0,Q1100,"")</f>
        <v/>
      </c>
      <c r="AV1100" s="254" t="str">
        <f>IF(S1100&gt;0,S1100,"")</f>
        <v/>
      </c>
      <c r="AW1100" s="254" t="str">
        <f>IF(U1100&gt;0,U1100,"")</f>
        <v/>
      </c>
      <c r="AX1100" s="254" t="str">
        <f>IF(W1100&gt;0,W1100,"")</f>
        <v/>
      </c>
      <c r="AY1100" s="255" t="str">
        <f>IF(Y1100&gt;0,Y1100,"")</f>
        <v/>
      </c>
      <c r="AZ1100" s="255" t="str">
        <f>IF(AA1100&gt;0,AA1100,"")</f>
        <v/>
      </c>
      <c r="BA1100" s="255" t="str">
        <f>IF(SUM(O1100:AB1100)&gt;0,(SUM(O1100:AB1100)*H1100),"")</f>
        <v/>
      </c>
      <c r="BB1100" s="255" t="str">
        <f>IF(SUM(O1100:AB1100)&gt;0,K1100,"")</f>
        <v/>
      </c>
      <c r="BC1100" s="276" t="str">
        <f>IF(SUM(O1100:AB1100)&gt;0,"ITEM","")</f>
        <v/>
      </c>
      <c r="BD1100" s="193" t="str">
        <f>IF(BE1100="","",MAX(BD$879:BD1099)+1)</f>
        <v/>
      </c>
      <c r="BG1100" s="280" t="str">
        <f t="shared" si="45"/>
        <v/>
      </c>
      <c r="BH1100" s="279" t="str">
        <f t="shared" si="46"/>
        <v/>
      </c>
      <c r="BI1100" s="279" t="str">
        <f t="shared" si="47"/>
        <v/>
      </c>
      <c r="BJ1100" s="279" t="str">
        <f t="shared" si="48"/>
        <v/>
      </c>
      <c r="BK1100" s="279" t="str">
        <f t="shared" si="49"/>
        <v/>
      </c>
      <c r="BL1100" s="279" t="str">
        <f t="shared" si="50"/>
        <v/>
      </c>
      <c r="BM1100" s="279" t="str">
        <f t="shared" si="51"/>
        <v/>
      </c>
      <c r="BN1100" s="279" t="str">
        <f t="shared" si="52"/>
        <v/>
      </c>
      <c r="BO1100" s="279" t="str">
        <f t="shared" si="53"/>
        <v/>
      </c>
      <c r="BP1100" s="279" t="str">
        <f t="shared" si="54"/>
        <v/>
      </c>
      <c r="BQ1100" s="282" t="str">
        <f t="shared" si="55"/>
        <v/>
      </c>
      <c r="BR1100" s="280" t="str">
        <f t="shared" si="56"/>
        <v/>
      </c>
      <c r="BS1100" s="282" t="str">
        <f t="shared" si="57"/>
        <v/>
      </c>
    </row>
    <row r="1101" spans="1:71" ht="25" customHeight="1">
      <c r="A1101" s="57"/>
      <c r="B1101" s="345"/>
      <c r="C1101" s="345"/>
      <c r="D1101" s="345"/>
      <c r="E1101" s="345"/>
      <c r="F1101" s="345"/>
      <c r="G1101" s="345"/>
      <c r="H1101" s="340"/>
      <c r="I1101" s="340"/>
      <c r="J1101" s="341"/>
      <c r="K1101" s="342"/>
      <c r="L1101" s="343"/>
      <c r="M1101" s="343"/>
      <c r="N1101" s="344"/>
      <c r="O1101" s="333"/>
      <c r="P1101" s="333"/>
      <c r="Q1101" s="334"/>
      <c r="R1101" s="334"/>
      <c r="S1101" s="333"/>
      <c r="T1101" s="333"/>
      <c r="U1101" s="334"/>
      <c r="V1101" s="334"/>
      <c r="W1101" s="333"/>
      <c r="X1101" s="333"/>
      <c r="Y1101" s="334"/>
      <c r="Z1101" s="334"/>
      <c r="AA1101" s="333"/>
      <c r="AB1101" s="333"/>
      <c r="AC1101" s="348"/>
      <c r="AD1101" s="349"/>
      <c r="AE1101" s="349"/>
      <c r="AF1101" s="21"/>
      <c r="AG1101" s="332"/>
      <c r="AQ1101" s="68" t="str">
        <f>IFERROR(LEFT(B1100,SEARCH("
",B1100)),B1100)</f>
        <v xml:space="preserve">Brown Sugar Sticks
</v>
      </c>
      <c r="AR1101" s="193" t="str">
        <f>IF(AS1101="","",MAX(AR$879:AR1100)+1)</f>
        <v/>
      </c>
      <c r="AS1101" s="209" t="str">
        <f>IF(SUM(O1101:AB1101)&gt;0,AQ1101,"")</f>
        <v/>
      </c>
      <c r="AT1101" s="251" t="str">
        <f>IF(O1101&gt;0,O1101,"")</f>
        <v/>
      </c>
      <c r="AU1101" s="212" t="str">
        <f>IF(Q1101&gt;0,Q1101,"")</f>
        <v/>
      </c>
      <c r="AV1101" s="212" t="str">
        <f>IF(S1101&gt;0,S1101,"")</f>
        <v/>
      </c>
      <c r="AW1101" s="212" t="str">
        <f>IF(U1101&gt;0,U1101,"")</f>
        <v/>
      </c>
      <c r="AX1101" s="212" t="str">
        <f>IF(W1101&gt;0,W1101,"")</f>
        <v/>
      </c>
      <c r="AY1101" s="213" t="str">
        <f>IF(Y1101&gt;0,Y1101,"")</f>
        <v/>
      </c>
      <c r="AZ1101" s="213" t="str">
        <f>IF(AA1101&gt;0,AA1101,"")</f>
        <v/>
      </c>
      <c r="BA1101" s="255" t="str">
        <f>IF(SUM(O1101:AB1101)&gt;0,(SUM(O1101:AB1101)*H1100),"")</f>
        <v/>
      </c>
      <c r="BB1101" s="255" t="str">
        <f>IF(SUM(O1101:AB1101)&gt;0,K1101,"")</f>
        <v/>
      </c>
      <c r="BC1101" s="277" t="str">
        <f>IF(SUM(O1101:AB1101)&gt;0,"ITEM","")</f>
        <v/>
      </c>
      <c r="BD1101" s="193" t="str">
        <f>IF(BE1101="","",MAX(BD$879:BD1100)+1)</f>
        <v/>
      </c>
      <c r="BG1101" s="280" t="str">
        <f t="shared" si="45"/>
        <v/>
      </c>
      <c r="BH1101" s="279" t="str">
        <f t="shared" si="46"/>
        <v/>
      </c>
      <c r="BI1101" s="279" t="str">
        <f t="shared" si="47"/>
        <v/>
      </c>
      <c r="BJ1101" s="279" t="str">
        <f t="shared" si="48"/>
        <v/>
      </c>
      <c r="BK1101" s="279" t="str">
        <f t="shared" si="49"/>
        <v/>
      </c>
      <c r="BL1101" s="279" t="str">
        <f t="shared" si="50"/>
        <v/>
      </c>
      <c r="BM1101" s="279" t="str">
        <f t="shared" si="51"/>
        <v/>
      </c>
      <c r="BN1101" s="279" t="str">
        <f t="shared" si="52"/>
        <v/>
      </c>
      <c r="BO1101" s="279" t="str">
        <f t="shared" si="53"/>
        <v/>
      </c>
      <c r="BP1101" s="279" t="str">
        <f t="shared" si="54"/>
        <v/>
      </c>
      <c r="BQ1101" s="282" t="str">
        <f t="shared" si="55"/>
        <v/>
      </c>
      <c r="BR1101" s="280" t="str">
        <f t="shared" si="56"/>
        <v/>
      </c>
      <c r="BS1101" s="282" t="str">
        <f t="shared" si="57"/>
        <v/>
      </c>
    </row>
    <row r="1102" spans="1:71" ht="7" customHeight="1">
      <c r="A1102" s="21"/>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R1102" s="193" t="str">
        <f>IF(AS1102="","",MAX(AR$879:AR1101)+1)</f>
        <v/>
      </c>
      <c r="BD1102" s="193" t="str">
        <f>IF(BE1102="","",MAX(BD$879:BD1101)+1)</f>
        <v/>
      </c>
      <c r="BG1102" s="280" t="str">
        <f t="shared" si="45"/>
        <v/>
      </c>
      <c r="BH1102" s="279" t="str">
        <f t="shared" si="46"/>
        <v/>
      </c>
      <c r="BI1102" s="279" t="str">
        <f t="shared" si="47"/>
        <v/>
      </c>
      <c r="BJ1102" s="279" t="str">
        <f t="shared" si="48"/>
        <v/>
      </c>
      <c r="BK1102" s="279" t="str">
        <f t="shared" si="49"/>
        <v/>
      </c>
      <c r="BL1102" s="279" t="str">
        <f t="shared" si="50"/>
        <v/>
      </c>
      <c r="BM1102" s="279" t="str">
        <f t="shared" si="51"/>
        <v/>
      </c>
      <c r="BN1102" s="279" t="str">
        <f t="shared" si="52"/>
        <v/>
      </c>
      <c r="BO1102" s="279" t="str">
        <f t="shared" si="53"/>
        <v/>
      </c>
      <c r="BP1102" s="279" t="str">
        <f t="shared" si="54"/>
        <v/>
      </c>
      <c r="BQ1102" s="282" t="str">
        <f t="shared" si="55"/>
        <v/>
      </c>
      <c r="BR1102" s="280" t="str">
        <f t="shared" si="56"/>
        <v/>
      </c>
      <c r="BS1102" s="282" t="str">
        <f t="shared" si="57"/>
        <v/>
      </c>
    </row>
    <row r="1103" spans="1:71" ht="25" customHeight="1">
      <c r="A1103" s="57"/>
      <c r="B1103" s="345" t="s">
        <v>615</v>
      </c>
      <c r="C1103" s="345"/>
      <c r="D1103" s="345"/>
      <c r="E1103" s="345"/>
      <c r="F1103" s="345"/>
      <c r="G1103" s="345"/>
      <c r="H1103" s="340">
        <f>VLOOKUP($AG1103,PriceList,3,FALSE)</f>
        <v>2.6</v>
      </c>
      <c r="I1103" s="340"/>
      <c r="J1103" s="341"/>
      <c r="K1103" s="342"/>
      <c r="L1103" s="343"/>
      <c r="M1103" s="343"/>
      <c r="N1103" s="344"/>
      <c r="O1103" s="333"/>
      <c r="P1103" s="333"/>
      <c r="Q1103" s="334"/>
      <c r="R1103" s="334"/>
      <c r="S1103" s="333"/>
      <c r="T1103" s="333"/>
      <c r="U1103" s="334"/>
      <c r="V1103" s="334"/>
      <c r="W1103" s="333"/>
      <c r="X1103" s="333"/>
      <c r="Y1103" s="334"/>
      <c r="Z1103" s="334"/>
      <c r="AA1103" s="333"/>
      <c r="AB1103" s="333"/>
      <c r="AC1103" s="348">
        <f>(SUM(O1103:AB1104))*H1103</f>
        <v>0</v>
      </c>
      <c r="AD1103" s="349"/>
      <c r="AE1103" s="349"/>
      <c r="AF1103" s="21"/>
      <c r="AG1103" s="332" t="s">
        <v>616</v>
      </c>
      <c r="AJ1103" s="116" t="b">
        <f>OR(ISERROR(AC1103),ISERROR(H1103))</f>
        <v>0</v>
      </c>
      <c r="AQ1103" s="68" t="str">
        <f>IFERROR(LEFT(B1103,SEARCH("
",B1103)),B1103)</f>
        <v xml:space="preserve">Candarel Sweeteners
</v>
      </c>
      <c r="AR1103" s="193" t="str">
        <f>IF(AS1103="","",MAX(AR$879:AR1102)+1)</f>
        <v/>
      </c>
      <c r="AS1103" s="252" t="str">
        <f>IF(SUM(O1103:AB1103)&gt;0,AQ1103,"")</f>
        <v/>
      </c>
      <c r="AT1103" s="253" t="str">
        <f>IF(O1103&gt;0,O1103,"")</f>
        <v/>
      </c>
      <c r="AU1103" s="254" t="str">
        <f>IF(Q1103&gt;0,Q1103,"")</f>
        <v/>
      </c>
      <c r="AV1103" s="254" t="str">
        <f>IF(S1103&gt;0,S1103,"")</f>
        <v/>
      </c>
      <c r="AW1103" s="254" t="str">
        <f>IF(U1103&gt;0,U1103,"")</f>
        <v/>
      </c>
      <c r="AX1103" s="254" t="str">
        <f>IF(W1103&gt;0,W1103,"")</f>
        <v/>
      </c>
      <c r="AY1103" s="255" t="str">
        <f>IF(Y1103&gt;0,Y1103,"")</f>
        <v/>
      </c>
      <c r="AZ1103" s="255" t="str">
        <f>IF(AA1103&gt;0,AA1103,"")</f>
        <v/>
      </c>
      <c r="BA1103" s="255" t="str">
        <f>IF(SUM(O1103:AB1103)&gt;0,(SUM(O1103:AB1103)*H1103),"")</f>
        <v/>
      </c>
      <c r="BB1103" s="255" t="str">
        <f>IF(SUM(O1103:AB1103)&gt;0,K1103,"")</f>
        <v/>
      </c>
      <c r="BC1103" s="276" t="str">
        <f>IF(SUM(O1103:AB1103)&gt;0,"ITEM","")</f>
        <v/>
      </c>
      <c r="BD1103" s="193" t="str">
        <f>IF(BE1103="","",MAX(BD$879:BD1102)+1)</f>
        <v/>
      </c>
      <c r="BG1103" s="280" t="str">
        <f t="shared" si="45"/>
        <v/>
      </c>
      <c r="BH1103" s="279" t="str">
        <f t="shared" si="46"/>
        <v/>
      </c>
      <c r="BI1103" s="279" t="str">
        <f t="shared" si="47"/>
        <v/>
      </c>
      <c r="BJ1103" s="279" t="str">
        <f t="shared" si="48"/>
        <v/>
      </c>
      <c r="BK1103" s="279" t="str">
        <f t="shared" si="49"/>
        <v/>
      </c>
      <c r="BL1103" s="279" t="str">
        <f t="shared" si="50"/>
        <v/>
      </c>
      <c r="BM1103" s="279" t="str">
        <f t="shared" si="51"/>
        <v/>
      </c>
      <c r="BN1103" s="279" t="str">
        <f t="shared" si="52"/>
        <v/>
      </c>
      <c r="BO1103" s="279" t="str">
        <f t="shared" si="53"/>
        <v/>
      </c>
      <c r="BP1103" s="279" t="str">
        <f t="shared" si="54"/>
        <v/>
      </c>
      <c r="BQ1103" s="282" t="str">
        <f t="shared" si="55"/>
        <v/>
      </c>
      <c r="BR1103" s="280" t="str">
        <f t="shared" si="56"/>
        <v/>
      </c>
      <c r="BS1103" s="282" t="str">
        <f t="shared" si="57"/>
        <v/>
      </c>
    </row>
    <row r="1104" spans="1:71" ht="25" customHeight="1">
      <c r="A1104" s="57"/>
      <c r="B1104" s="345"/>
      <c r="C1104" s="345"/>
      <c r="D1104" s="345"/>
      <c r="E1104" s="345"/>
      <c r="F1104" s="345"/>
      <c r="G1104" s="345"/>
      <c r="H1104" s="340"/>
      <c r="I1104" s="340"/>
      <c r="J1104" s="341"/>
      <c r="K1104" s="342"/>
      <c r="L1104" s="343"/>
      <c r="M1104" s="343"/>
      <c r="N1104" s="344"/>
      <c r="O1104" s="333"/>
      <c r="P1104" s="333"/>
      <c r="Q1104" s="334"/>
      <c r="R1104" s="334"/>
      <c r="S1104" s="333"/>
      <c r="T1104" s="333"/>
      <c r="U1104" s="334"/>
      <c r="V1104" s="334"/>
      <c r="W1104" s="333"/>
      <c r="X1104" s="333"/>
      <c r="Y1104" s="334"/>
      <c r="Z1104" s="334"/>
      <c r="AA1104" s="333"/>
      <c r="AB1104" s="333"/>
      <c r="AC1104" s="348"/>
      <c r="AD1104" s="349"/>
      <c r="AE1104" s="349"/>
      <c r="AF1104" s="21"/>
      <c r="AG1104" s="332"/>
      <c r="AQ1104" s="68" t="str">
        <f>IFERROR(LEFT(B1103,SEARCH("
",B1103)),B1103)</f>
        <v xml:space="preserve">Candarel Sweeteners
</v>
      </c>
      <c r="AR1104" s="193" t="str">
        <f>IF(AS1104="","",MAX(AR$879:AR1103)+1)</f>
        <v/>
      </c>
      <c r="AS1104" s="209" t="str">
        <f>IF(SUM(O1104:AB1104)&gt;0,AQ1104,"")</f>
        <v/>
      </c>
      <c r="AT1104" s="251" t="str">
        <f>IF(O1104&gt;0,O1104,"")</f>
        <v/>
      </c>
      <c r="AU1104" s="212" t="str">
        <f>IF(Q1104&gt;0,Q1104,"")</f>
        <v/>
      </c>
      <c r="AV1104" s="212" t="str">
        <f>IF(S1104&gt;0,S1104,"")</f>
        <v/>
      </c>
      <c r="AW1104" s="212" t="str">
        <f>IF(U1104&gt;0,U1104,"")</f>
        <v/>
      </c>
      <c r="AX1104" s="212" t="str">
        <f>IF(W1104&gt;0,W1104,"")</f>
        <v/>
      </c>
      <c r="AY1104" s="213" t="str">
        <f>IF(Y1104&gt;0,Y1104,"")</f>
        <v/>
      </c>
      <c r="AZ1104" s="213" t="str">
        <f>IF(AA1104&gt;0,AA1104,"")</f>
        <v/>
      </c>
      <c r="BA1104" s="255" t="str">
        <f>IF(SUM(O1104:AB1104)&gt;0,(SUM(O1104:AB1104)*H1103),"")</f>
        <v/>
      </c>
      <c r="BB1104" s="255" t="str">
        <f>IF(SUM(O1104:AB1104)&gt;0,K1104,"")</f>
        <v/>
      </c>
      <c r="BC1104" s="277" t="str">
        <f>IF(SUM(O1104:AB1104)&gt;0,"ITEM","")</f>
        <v/>
      </c>
      <c r="BD1104" s="193" t="str">
        <f>IF(BE1104="","",MAX(BD$879:BD1103)+1)</f>
        <v/>
      </c>
      <c r="BG1104" s="280" t="str">
        <f t="shared" si="45"/>
        <v/>
      </c>
      <c r="BH1104" s="279" t="str">
        <f t="shared" si="46"/>
        <v/>
      </c>
      <c r="BI1104" s="279" t="str">
        <f t="shared" si="47"/>
        <v/>
      </c>
      <c r="BJ1104" s="279" t="str">
        <f t="shared" si="48"/>
        <v/>
      </c>
      <c r="BK1104" s="279" t="str">
        <f t="shared" si="49"/>
        <v/>
      </c>
      <c r="BL1104" s="279" t="str">
        <f t="shared" si="50"/>
        <v/>
      </c>
      <c r="BM1104" s="279" t="str">
        <f t="shared" si="51"/>
        <v/>
      </c>
      <c r="BN1104" s="279" t="str">
        <f t="shared" si="52"/>
        <v/>
      </c>
      <c r="BO1104" s="279" t="str">
        <f t="shared" si="53"/>
        <v/>
      </c>
      <c r="BP1104" s="279" t="str">
        <f t="shared" si="54"/>
        <v/>
      </c>
      <c r="BQ1104" s="282" t="str">
        <f t="shared" si="55"/>
        <v/>
      </c>
      <c r="BR1104" s="280" t="str">
        <f t="shared" si="56"/>
        <v/>
      </c>
      <c r="BS1104" s="282" t="str">
        <f t="shared" si="57"/>
        <v/>
      </c>
    </row>
    <row r="1105" spans="1:71" ht="7" customHeight="1">
      <c r="A1105" s="21"/>
      <c r="B1105" s="21"/>
      <c r="C1105" s="21"/>
      <c r="D1105" s="21"/>
      <c r="E1105" s="21"/>
      <c r="F1105" s="21"/>
      <c r="G1105" s="21"/>
      <c r="H1105" s="21"/>
      <c r="I1105" s="21"/>
      <c r="J1105" s="21"/>
      <c r="K1105" s="21"/>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R1105" s="193" t="str">
        <f>IF(AS1105="","",MAX(AR$879:AR1104)+1)</f>
        <v/>
      </c>
      <c r="BD1105" s="193" t="str">
        <f>IF(BE1105="","",MAX(BD$879:BD1104)+1)</f>
        <v/>
      </c>
      <c r="BG1105" s="280" t="str">
        <f t="shared" si="45"/>
        <v/>
      </c>
      <c r="BH1105" s="279" t="str">
        <f t="shared" si="46"/>
        <v/>
      </c>
      <c r="BI1105" s="279" t="str">
        <f t="shared" si="47"/>
        <v/>
      </c>
      <c r="BJ1105" s="279" t="str">
        <f t="shared" si="48"/>
        <v/>
      </c>
      <c r="BK1105" s="279" t="str">
        <f t="shared" si="49"/>
        <v/>
      </c>
      <c r="BL1105" s="279" t="str">
        <f t="shared" si="50"/>
        <v/>
      </c>
      <c r="BM1105" s="279" t="str">
        <f t="shared" si="51"/>
        <v/>
      </c>
      <c r="BN1105" s="279" t="str">
        <f t="shared" si="52"/>
        <v/>
      </c>
      <c r="BO1105" s="279" t="str">
        <f t="shared" si="53"/>
        <v/>
      </c>
      <c r="BP1105" s="279" t="str">
        <f t="shared" si="54"/>
        <v/>
      </c>
      <c r="BQ1105" s="282" t="str">
        <f t="shared" si="55"/>
        <v/>
      </c>
      <c r="BR1105" s="280" t="str">
        <f t="shared" si="56"/>
        <v/>
      </c>
      <c r="BS1105" s="282" t="str">
        <f t="shared" si="57"/>
        <v/>
      </c>
    </row>
    <row r="1106" spans="1:71" ht="20.149999999999999" customHeight="1">
      <c r="A1106" s="57"/>
      <c r="B1106" s="345" t="s">
        <v>617</v>
      </c>
      <c r="C1106" s="345"/>
      <c r="D1106" s="345"/>
      <c r="E1106" s="345"/>
      <c r="F1106" s="345"/>
      <c r="G1106" s="345"/>
      <c r="H1106" s="340">
        <f>VLOOKUP($AG1106,PriceList,3,FALSE)</f>
        <v>3.85</v>
      </c>
      <c r="I1106" s="340"/>
      <c r="J1106" s="341"/>
      <c r="K1106" s="342"/>
      <c r="L1106" s="343"/>
      <c r="M1106" s="343"/>
      <c r="N1106" s="344"/>
      <c r="O1106" s="333"/>
      <c r="P1106" s="333"/>
      <c r="Q1106" s="334"/>
      <c r="R1106" s="334"/>
      <c r="S1106" s="333"/>
      <c r="T1106" s="333"/>
      <c r="U1106" s="334"/>
      <c r="V1106" s="334"/>
      <c r="W1106" s="333"/>
      <c r="X1106" s="333"/>
      <c r="Y1106" s="334"/>
      <c r="Z1106" s="334"/>
      <c r="AA1106" s="333"/>
      <c r="AB1106" s="333"/>
      <c r="AC1106" s="348">
        <f>(SUM(O1106:AB1107))*H1106</f>
        <v>0</v>
      </c>
      <c r="AD1106" s="349"/>
      <c r="AE1106" s="349"/>
      <c r="AF1106" s="21"/>
      <c r="AG1106" s="332" t="s">
        <v>618</v>
      </c>
      <c r="AJ1106" s="116" t="b">
        <f>OR(ISERROR(AC1106),ISERROR(H1106))</f>
        <v>0</v>
      </c>
      <c r="AQ1106" s="68" t="str">
        <f>IFERROR(LEFT(B1106,SEARCH("
",B1106)),B1106)</f>
        <v xml:space="preserve">Fresh Milk 2 Litres
</v>
      </c>
      <c r="AR1106" s="193" t="str">
        <f>IF(AS1106="","",MAX(AR$879:AR1105)+1)</f>
        <v/>
      </c>
      <c r="AS1106" s="252" t="str">
        <f>IF(SUM(O1106:AB1106)&gt;0,AQ1106,"")</f>
        <v/>
      </c>
      <c r="AT1106" s="253" t="str">
        <f>IF(O1106&gt;0,O1106,"")</f>
        <v/>
      </c>
      <c r="AU1106" s="254" t="str">
        <f>IF(Q1106&gt;0,Q1106,"")</f>
        <v/>
      </c>
      <c r="AV1106" s="254" t="str">
        <f>IF(S1106&gt;0,S1106,"")</f>
        <v/>
      </c>
      <c r="AW1106" s="254" t="str">
        <f>IF(U1106&gt;0,U1106,"")</f>
        <v/>
      </c>
      <c r="AX1106" s="254" t="str">
        <f>IF(W1106&gt;0,W1106,"")</f>
        <v/>
      </c>
      <c r="AY1106" s="255" t="str">
        <f>IF(Y1106&gt;0,Y1106,"")</f>
        <v/>
      </c>
      <c r="AZ1106" s="255" t="str">
        <f>IF(AA1106&gt;0,AA1106,"")</f>
        <v/>
      </c>
      <c r="BA1106" s="255" t="str">
        <f>IF(SUM(O1106:AB1106)&gt;0,(SUM(O1106:AB1106)*H1106),"")</f>
        <v/>
      </c>
      <c r="BB1106" s="255" t="str">
        <f>IF(SUM(O1106:AB1106)&gt;0,K1106,"")</f>
        <v/>
      </c>
      <c r="BC1106" s="276" t="str">
        <f>IF(SUM(O1106:AB1106)&gt;0,"ITEM","")</f>
        <v/>
      </c>
      <c r="BD1106" s="193" t="str">
        <f>IF(BE1106="","",MAX(BD$879:BD1105)+1)</f>
        <v/>
      </c>
      <c r="BG1106" s="280" t="str">
        <f t="shared" si="45"/>
        <v/>
      </c>
      <c r="BH1106" s="279" t="str">
        <f t="shared" si="46"/>
        <v/>
      </c>
      <c r="BI1106" s="279" t="str">
        <f t="shared" si="47"/>
        <v/>
      </c>
      <c r="BJ1106" s="279" t="str">
        <f t="shared" si="48"/>
        <v/>
      </c>
      <c r="BK1106" s="279" t="str">
        <f t="shared" si="49"/>
        <v/>
      </c>
      <c r="BL1106" s="279" t="str">
        <f t="shared" si="50"/>
        <v/>
      </c>
      <c r="BM1106" s="279" t="str">
        <f t="shared" si="51"/>
        <v/>
      </c>
      <c r="BN1106" s="279" t="str">
        <f t="shared" si="52"/>
        <v/>
      </c>
      <c r="BO1106" s="279" t="str">
        <f t="shared" si="53"/>
        <v/>
      </c>
      <c r="BP1106" s="279" t="str">
        <f t="shared" si="54"/>
        <v/>
      </c>
      <c r="BQ1106" s="282" t="str">
        <f t="shared" si="55"/>
        <v/>
      </c>
      <c r="BR1106" s="280" t="str">
        <f t="shared" si="56"/>
        <v/>
      </c>
      <c r="BS1106" s="282" t="str">
        <f t="shared" si="57"/>
        <v/>
      </c>
    </row>
    <row r="1107" spans="1:71" ht="20.149999999999999" customHeight="1">
      <c r="A1107" s="57"/>
      <c r="B1107" s="345"/>
      <c r="C1107" s="345"/>
      <c r="D1107" s="345"/>
      <c r="E1107" s="345"/>
      <c r="F1107" s="345"/>
      <c r="G1107" s="345"/>
      <c r="H1107" s="340"/>
      <c r="I1107" s="340"/>
      <c r="J1107" s="341"/>
      <c r="K1107" s="342"/>
      <c r="L1107" s="343"/>
      <c r="M1107" s="343"/>
      <c r="N1107" s="344"/>
      <c r="O1107" s="333"/>
      <c r="P1107" s="333"/>
      <c r="Q1107" s="334"/>
      <c r="R1107" s="334"/>
      <c r="S1107" s="333"/>
      <c r="T1107" s="333"/>
      <c r="U1107" s="334"/>
      <c r="V1107" s="334"/>
      <c r="W1107" s="333"/>
      <c r="X1107" s="333"/>
      <c r="Y1107" s="334"/>
      <c r="Z1107" s="334"/>
      <c r="AA1107" s="333"/>
      <c r="AB1107" s="333"/>
      <c r="AC1107" s="348"/>
      <c r="AD1107" s="349"/>
      <c r="AE1107" s="349"/>
      <c r="AF1107" s="21"/>
      <c r="AG1107" s="332"/>
      <c r="AQ1107" s="68" t="str">
        <f>IFERROR(LEFT(B1106,SEARCH("
",B1106)),B1106)</f>
        <v xml:space="preserve">Fresh Milk 2 Litres
</v>
      </c>
      <c r="AR1107" s="193" t="str">
        <f>IF(AS1107="","",MAX(AR$879:AR1106)+1)</f>
        <v/>
      </c>
      <c r="AS1107" s="209" t="str">
        <f>IF(SUM(O1107:AB1107)&gt;0,AQ1107,"")</f>
        <v/>
      </c>
      <c r="AT1107" s="251" t="str">
        <f>IF(O1107&gt;0,O1107,"")</f>
        <v/>
      </c>
      <c r="AU1107" s="212" t="str">
        <f>IF(Q1107&gt;0,Q1107,"")</f>
        <v/>
      </c>
      <c r="AV1107" s="212" t="str">
        <f>IF(S1107&gt;0,S1107,"")</f>
        <v/>
      </c>
      <c r="AW1107" s="212" t="str">
        <f>IF(U1107&gt;0,U1107,"")</f>
        <v/>
      </c>
      <c r="AX1107" s="212" t="str">
        <f>IF(W1107&gt;0,W1107,"")</f>
        <v/>
      </c>
      <c r="AY1107" s="213" t="str">
        <f>IF(Y1107&gt;0,Y1107,"")</f>
        <v/>
      </c>
      <c r="AZ1107" s="213" t="str">
        <f>IF(AA1107&gt;0,AA1107,"")</f>
        <v/>
      </c>
      <c r="BA1107" s="255" t="str">
        <f>IF(SUM(O1107:AB1107)&gt;0,(SUM(O1107:AB1107)*H1106),"")</f>
        <v/>
      </c>
      <c r="BB1107" s="255" t="str">
        <f>IF(SUM(O1107:AB1107)&gt;0,K1107,"")</f>
        <v/>
      </c>
      <c r="BC1107" s="277" t="str">
        <f>IF(SUM(O1107:AB1107)&gt;0,"ITEM","")</f>
        <v/>
      </c>
      <c r="BD1107" s="193" t="str">
        <f>IF(BE1107="","",MAX(BD$879:BD1106)+1)</f>
        <v/>
      </c>
      <c r="BG1107" s="280" t="str">
        <f t="shared" si="45"/>
        <v/>
      </c>
      <c r="BH1107" s="279" t="str">
        <f t="shared" si="46"/>
        <v/>
      </c>
      <c r="BI1107" s="279" t="str">
        <f t="shared" si="47"/>
        <v/>
      </c>
      <c r="BJ1107" s="279" t="str">
        <f t="shared" si="48"/>
        <v/>
      </c>
      <c r="BK1107" s="279" t="str">
        <f t="shared" si="49"/>
        <v/>
      </c>
      <c r="BL1107" s="279" t="str">
        <f t="shared" si="50"/>
        <v/>
      </c>
      <c r="BM1107" s="279" t="str">
        <f t="shared" si="51"/>
        <v/>
      </c>
      <c r="BN1107" s="279" t="str">
        <f t="shared" si="52"/>
        <v/>
      </c>
      <c r="BO1107" s="279" t="str">
        <f t="shared" si="53"/>
        <v/>
      </c>
      <c r="BP1107" s="279" t="str">
        <f t="shared" si="54"/>
        <v/>
      </c>
      <c r="BQ1107" s="282" t="str">
        <f t="shared" si="55"/>
        <v/>
      </c>
      <c r="BR1107" s="280" t="str">
        <f t="shared" si="56"/>
        <v/>
      </c>
      <c r="BS1107" s="282" t="str">
        <f t="shared" si="57"/>
        <v/>
      </c>
    </row>
    <row r="1108" spans="1:71" ht="7" customHeight="1">
      <c r="A1108" s="21"/>
      <c r="B1108" s="21"/>
      <c r="C1108" s="21"/>
      <c r="D1108" s="21"/>
      <c r="E1108" s="21"/>
      <c r="F1108" s="21"/>
      <c r="G1108" s="21"/>
      <c r="H1108" s="21"/>
      <c r="I1108" s="21"/>
      <c r="J1108" s="21"/>
      <c r="K1108" s="21"/>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R1108" s="193" t="str">
        <f>IF(AS1108="","",MAX(AR$879:AR1107)+1)</f>
        <v/>
      </c>
      <c r="BD1108" s="193" t="str">
        <f>IF(BE1108="","",MAX(BD$879:BD1107)+1)</f>
        <v/>
      </c>
      <c r="BG1108" s="280" t="str">
        <f t="shared" si="45"/>
        <v/>
      </c>
      <c r="BH1108" s="279" t="str">
        <f t="shared" si="46"/>
        <v/>
      </c>
      <c r="BI1108" s="279" t="str">
        <f t="shared" si="47"/>
        <v/>
      </c>
      <c r="BJ1108" s="279" t="str">
        <f t="shared" si="48"/>
        <v/>
      </c>
      <c r="BK1108" s="279" t="str">
        <f t="shared" si="49"/>
        <v/>
      </c>
      <c r="BL1108" s="279" t="str">
        <f t="shared" si="50"/>
        <v/>
      </c>
      <c r="BM1108" s="279" t="str">
        <f t="shared" si="51"/>
        <v/>
      </c>
      <c r="BN1108" s="279" t="str">
        <f t="shared" si="52"/>
        <v/>
      </c>
      <c r="BO1108" s="279" t="str">
        <f t="shared" si="53"/>
        <v/>
      </c>
      <c r="BP1108" s="279" t="str">
        <f t="shared" si="54"/>
        <v/>
      </c>
      <c r="BQ1108" s="282" t="str">
        <f t="shared" si="55"/>
        <v/>
      </c>
      <c r="BR1108" s="280" t="str">
        <f t="shared" si="56"/>
        <v/>
      </c>
      <c r="BS1108" s="282" t="str">
        <f t="shared" si="57"/>
        <v/>
      </c>
    </row>
    <row r="1109" spans="1:71" ht="20.149999999999999" customHeight="1">
      <c r="A1109" s="57"/>
      <c r="B1109" s="345" t="s">
        <v>619</v>
      </c>
      <c r="C1109" s="345"/>
      <c r="D1109" s="345"/>
      <c r="E1109" s="345"/>
      <c r="F1109" s="345"/>
      <c r="G1109" s="345"/>
      <c r="H1109" s="340">
        <f>VLOOKUP($AG1109,PriceList,3,FALSE)</f>
        <v>9.1999999999999993</v>
      </c>
      <c r="I1109" s="340"/>
      <c r="J1109" s="341"/>
      <c r="K1109" s="342"/>
      <c r="L1109" s="343"/>
      <c r="M1109" s="343"/>
      <c r="N1109" s="344"/>
      <c r="O1109" s="333"/>
      <c r="P1109" s="333"/>
      <c r="Q1109" s="334"/>
      <c r="R1109" s="334"/>
      <c r="S1109" s="333"/>
      <c r="T1109" s="333"/>
      <c r="U1109" s="334"/>
      <c r="V1109" s="334"/>
      <c r="W1109" s="333"/>
      <c r="X1109" s="333"/>
      <c r="Y1109" s="334"/>
      <c r="Z1109" s="334"/>
      <c r="AA1109" s="333"/>
      <c r="AB1109" s="333"/>
      <c r="AC1109" s="348">
        <f>(SUM(O1109:AB1110))*H1109</f>
        <v>0</v>
      </c>
      <c r="AD1109" s="349"/>
      <c r="AE1109" s="349"/>
      <c r="AF1109" s="21"/>
      <c r="AG1109" s="332" t="s">
        <v>620</v>
      </c>
      <c r="AJ1109" s="116" t="b">
        <f>OR(ISERROR(AC1109),ISERROR(H1109))</f>
        <v>0</v>
      </c>
      <c r="AQ1109" s="68" t="str">
        <f>IFERROR(LEFT(B1109,SEARCH("
",B1109)),B1109)</f>
        <v xml:space="preserve">UHT Milk Jiggers x 120
</v>
      </c>
      <c r="AR1109" s="193" t="str">
        <f>IF(AS1109="","",MAX(AR$879:AR1108)+1)</f>
        <v/>
      </c>
      <c r="AS1109" s="252" t="str">
        <f>IF(SUM(O1109:AB1109)&gt;0,AQ1109,"")</f>
        <v/>
      </c>
      <c r="AT1109" s="253" t="str">
        <f>IF(O1109&gt;0,O1109,"")</f>
        <v/>
      </c>
      <c r="AU1109" s="254" t="str">
        <f>IF(Q1109&gt;0,Q1109,"")</f>
        <v/>
      </c>
      <c r="AV1109" s="254" t="str">
        <f>IF(S1109&gt;0,S1109,"")</f>
        <v/>
      </c>
      <c r="AW1109" s="254" t="str">
        <f>IF(U1109&gt;0,U1109,"")</f>
        <v/>
      </c>
      <c r="AX1109" s="254" t="str">
        <f>IF(W1109&gt;0,W1109,"")</f>
        <v/>
      </c>
      <c r="AY1109" s="255" t="str">
        <f>IF(Y1109&gt;0,Y1109,"")</f>
        <v/>
      </c>
      <c r="AZ1109" s="255" t="str">
        <f>IF(AA1109&gt;0,AA1109,"")</f>
        <v/>
      </c>
      <c r="BA1109" s="255" t="str">
        <f>IF(SUM(O1109:AB1109)&gt;0,(SUM(O1109:AB1109)*H1109),"")</f>
        <v/>
      </c>
      <c r="BB1109" s="255" t="str">
        <f>IF(SUM(O1109:AB1109)&gt;0,K1109,"")</f>
        <v/>
      </c>
      <c r="BC1109" s="276" t="str">
        <f>IF(SUM(O1109:AB1109)&gt;0,"ITEM","")</f>
        <v/>
      </c>
      <c r="BD1109" s="193" t="str">
        <f>IF(BE1109="","",MAX(BD$879:BD1108)+1)</f>
        <v/>
      </c>
      <c r="BG1109" s="280" t="str">
        <f t="shared" si="45"/>
        <v/>
      </c>
      <c r="BH1109" s="279" t="str">
        <f t="shared" si="46"/>
        <v/>
      </c>
      <c r="BI1109" s="279" t="str">
        <f t="shared" si="47"/>
        <v/>
      </c>
      <c r="BJ1109" s="279" t="str">
        <f t="shared" si="48"/>
        <v/>
      </c>
      <c r="BK1109" s="279" t="str">
        <f t="shared" si="49"/>
        <v/>
      </c>
      <c r="BL1109" s="279" t="str">
        <f t="shared" si="50"/>
        <v/>
      </c>
      <c r="BM1109" s="279" t="str">
        <f t="shared" si="51"/>
        <v/>
      </c>
      <c r="BN1109" s="279" t="str">
        <f t="shared" si="52"/>
        <v/>
      </c>
      <c r="BO1109" s="279" t="str">
        <f t="shared" si="53"/>
        <v/>
      </c>
      <c r="BP1109" s="279" t="str">
        <f t="shared" si="54"/>
        <v/>
      </c>
      <c r="BQ1109" s="282" t="str">
        <f t="shared" si="55"/>
        <v/>
      </c>
      <c r="BR1109" s="280" t="str">
        <f t="shared" si="56"/>
        <v/>
      </c>
      <c r="BS1109" s="282" t="str">
        <f t="shared" si="57"/>
        <v/>
      </c>
    </row>
    <row r="1110" spans="1:71" ht="20.149999999999999" customHeight="1">
      <c r="A1110" s="57"/>
      <c r="B1110" s="345"/>
      <c r="C1110" s="345"/>
      <c r="D1110" s="345"/>
      <c r="E1110" s="345"/>
      <c r="F1110" s="345"/>
      <c r="G1110" s="345"/>
      <c r="H1110" s="340"/>
      <c r="I1110" s="340"/>
      <c r="J1110" s="341"/>
      <c r="K1110" s="342"/>
      <c r="L1110" s="343"/>
      <c r="M1110" s="343"/>
      <c r="N1110" s="344"/>
      <c r="O1110" s="333"/>
      <c r="P1110" s="333"/>
      <c r="Q1110" s="334"/>
      <c r="R1110" s="334"/>
      <c r="S1110" s="333"/>
      <c r="T1110" s="333"/>
      <c r="U1110" s="334"/>
      <c r="V1110" s="334"/>
      <c r="W1110" s="333"/>
      <c r="X1110" s="333"/>
      <c r="Y1110" s="334"/>
      <c r="Z1110" s="334"/>
      <c r="AA1110" s="333"/>
      <c r="AB1110" s="333"/>
      <c r="AC1110" s="348"/>
      <c r="AD1110" s="349"/>
      <c r="AE1110" s="349"/>
      <c r="AF1110" s="21"/>
      <c r="AG1110" s="332"/>
      <c r="AQ1110" s="68" t="str">
        <f>IFERROR(LEFT(B1109,SEARCH("
",B1109)),B1109)</f>
        <v xml:space="preserve">UHT Milk Jiggers x 120
</v>
      </c>
      <c r="AR1110" s="193" t="str">
        <f>IF(AS1110="","",MAX(AR$879:AR1109)+1)</f>
        <v/>
      </c>
      <c r="AS1110" s="209" t="str">
        <f>IF(SUM(O1110:AB1110)&gt;0,AQ1110,"")</f>
        <v/>
      </c>
      <c r="AT1110" s="251" t="str">
        <f>IF(O1110&gt;0,O1110,"")</f>
        <v/>
      </c>
      <c r="AU1110" s="212" t="str">
        <f>IF(Q1110&gt;0,Q1110,"")</f>
        <v/>
      </c>
      <c r="AV1110" s="212" t="str">
        <f>IF(S1110&gt;0,S1110,"")</f>
        <v/>
      </c>
      <c r="AW1110" s="212" t="str">
        <f>IF(U1110&gt;0,U1110,"")</f>
        <v/>
      </c>
      <c r="AX1110" s="212" t="str">
        <f>IF(W1110&gt;0,W1110,"")</f>
        <v/>
      </c>
      <c r="AY1110" s="213" t="str">
        <f>IF(Y1110&gt;0,Y1110,"")</f>
        <v/>
      </c>
      <c r="AZ1110" s="213" t="str">
        <f>IF(AA1110&gt;0,AA1110,"")</f>
        <v/>
      </c>
      <c r="BA1110" s="255" t="str">
        <f>IF(SUM(O1110:AB1110)&gt;0,(SUM(O1110:AB1110)*H1109),"")</f>
        <v/>
      </c>
      <c r="BB1110" s="255" t="str">
        <f>IF(SUM(O1110:AB1110)&gt;0,K1110,"")</f>
        <v/>
      </c>
      <c r="BC1110" s="277" t="str">
        <f>IF(SUM(O1110:AB1110)&gt;0,"ITEM","")</f>
        <v/>
      </c>
      <c r="BD1110" s="193" t="str">
        <f>IF(BE1110="","",MAX(BD$879:BD1109)+1)</f>
        <v/>
      </c>
      <c r="BG1110" s="280" t="str">
        <f t="shared" si="45"/>
        <v/>
      </c>
      <c r="BH1110" s="279" t="str">
        <f t="shared" si="46"/>
        <v/>
      </c>
      <c r="BI1110" s="279" t="str">
        <f t="shared" si="47"/>
        <v/>
      </c>
      <c r="BJ1110" s="279" t="str">
        <f t="shared" si="48"/>
        <v/>
      </c>
      <c r="BK1110" s="279" t="str">
        <f t="shared" si="49"/>
        <v/>
      </c>
      <c r="BL1110" s="279" t="str">
        <f t="shared" si="50"/>
        <v/>
      </c>
      <c r="BM1110" s="279" t="str">
        <f t="shared" si="51"/>
        <v/>
      </c>
      <c r="BN1110" s="279" t="str">
        <f t="shared" si="52"/>
        <v/>
      </c>
      <c r="BO1110" s="279" t="str">
        <f t="shared" si="53"/>
        <v/>
      </c>
      <c r="BP1110" s="279" t="str">
        <f t="shared" si="54"/>
        <v/>
      </c>
      <c r="BQ1110" s="282" t="str">
        <f t="shared" si="55"/>
        <v/>
      </c>
      <c r="BR1110" s="280" t="str">
        <f t="shared" si="56"/>
        <v/>
      </c>
      <c r="BS1110" s="282" t="str">
        <f t="shared" si="57"/>
        <v/>
      </c>
    </row>
    <row r="1111" spans="1:71" ht="7" customHeight="1">
      <c r="A1111" s="21"/>
      <c r="B1111" s="21"/>
      <c r="C1111" s="21"/>
      <c r="D1111" s="21"/>
      <c r="E1111" s="21"/>
      <c r="F1111" s="21"/>
      <c r="G1111" s="21"/>
      <c r="H1111" s="21"/>
      <c r="I1111" s="21"/>
      <c r="J1111" s="21"/>
      <c r="K1111" s="21"/>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R1111" s="193" t="str">
        <f>IF(AS1111="","",MAX(AR$879:AR1110)+1)</f>
        <v/>
      </c>
      <c r="BD1111" s="193" t="str">
        <f>IF(BE1111="","",MAX(BD$879:BD1110)+1)</f>
        <v/>
      </c>
      <c r="BG1111" s="280" t="str">
        <f t="shared" si="45"/>
        <v/>
      </c>
      <c r="BH1111" s="279" t="str">
        <f t="shared" si="46"/>
        <v/>
      </c>
      <c r="BI1111" s="279" t="str">
        <f t="shared" si="47"/>
        <v/>
      </c>
      <c r="BJ1111" s="279" t="str">
        <f t="shared" si="48"/>
        <v/>
      </c>
      <c r="BK1111" s="279" t="str">
        <f t="shared" si="49"/>
        <v/>
      </c>
      <c r="BL1111" s="279" t="str">
        <f t="shared" si="50"/>
        <v/>
      </c>
      <c r="BM1111" s="279" t="str">
        <f t="shared" si="51"/>
        <v/>
      </c>
      <c r="BN1111" s="279" t="str">
        <f t="shared" si="52"/>
        <v/>
      </c>
      <c r="BO1111" s="279" t="str">
        <f t="shared" si="53"/>
        <v/>
      </c>
      <c r="BP1111" s="279" t="str">
        <f t="shared" si="54"/>
        <v/>
      </c>
      <c r="BQ1111" s="282" t="str">
        <f t="shared" si="55"/>
        <v/>
      </c>
      <c r="BR1111" s="280" t="str">
        <f t="shared" si="56"/>
        <v/>
      </c>
      <c r="BS1111" s="282" t="str">
        <f t="shared" si="57"/>
        <v/>
      </c>
    </row>
    <row r="1112" spans="1:71" ht="20.149999999999999" customHeight="1">
      <c r="A1112" s="57"/>
      <c r="B1112" s="345" t="s">
        <v>621</v>
      </c>
      <c r="C1112" s="345"/>
      <c r="D1112" s="345"/>
      <c r="E1112" s="345"/>
      <c r="F1112" s="345"/>
      <c r="G1112" s="345"/>
      <c r="H1112" s="340">
        <f>VLOOKUP($AG1112,PriceList,3,FALSE)</f>
        <v>4.5</v>
      </c>
      <c r="I1112" s="340"/>
      <c r="J1112" s="341"/>
      <c r="K1112" s="342"/>
      <c r="L1112" s="343"/>
      <c r="M1112" s="343"/>
      <c r="N1112" s="344"/>
      <c r="O1112" s="333"/>
      <c r="P1112" s="333"/>
      <c r="Q1112" s="334"/>
      <c r="R1112" s="334"/>
      <c r="S1112" s="333"/>
      <c r="T1112" s="333"/>
      <c r="U1112" s="334"/>
      <c r="V1112" s="334"/>
      <c r="W1112" s="333"/>
      <c r="X1112" s="333"/>
      <c r="Y1112" s="334"/>
      <c r="Z1112" s="334"/>
      <c r="AA1112" s="333"/>
      <c r="AB1112" s="333"/>
      <c r="AC1112" s="348">
        <f>(SUM(O1112:AB1113))*H1112</f>
        <v>0</v>
      </c>
      <c r="AD1112" s="349"/>
      <c r="AE1112" s="349"/>
      <c r="AF1112" s="21"/>
      <c r="AG1112" s="332" t="s">
        <v>622</v>
      </c>
      <c r="AJ1112" s="116" t="b">
        <f>OR(ISERROR(AC1112),ISERROR(H1112))</f>
        <v>0</v>
      </c>
      <c r="AQ1112" s="68" t="str">
        <f>IFERROR(LEFT(B1112,SEARCH("
",B1112)),B1112)</f>
        <v xml:space="preserve">Alpro Almond Milk 1 Litre
</v>
      </c>
      <c r="AR1112" s="193" t="str">
        <f>IF(AS1112="","",MAX(AR$879:AR1111)+1)</f>
        <v/>
      </c>
      <c r="AS1112" s="252" t="str">
        <f>IF(SUM(O1112:AB1112)&gt;0,AQ1112,"")</f>
        <v/>
      </c>
      <c r="AT1112" s="253" t="str">
        <f>IF(O1112&gt;0,O1112,"")</f>
        <v/>
      </c>
      <c r="AU1112" s="254" t="str">
        <f>IF(Q1112&gt;0,Q1112,"")</f>
        <v/>
      </c>
      <c r="AV1112" s="254" t="str">
        <f>IF(S1112&gt;0,S1112,"")</f>
        <v/>
      </c>
      <c r="AW1112" s="254" t="str">
        <f>IF(U1112&gt;0,U1112,"")</f>
        <v/>
      </c>
      <c r="AX1112" s="254" t="str">
        <f>IF(W1112&gt;0,W1112,"")</f>
        <v/>
      </c>
      <c r="AY1112" s="255" t="str">
        <f>IF(Y1112&gt;0,Y1112,"")</f>
        <v/>
      </c>
      <c r="AZ1112" s="255" t="str">
        <f>IF(AA1112&gt;0,AA1112,"")</f>
        <v/>
      </c>
      <c r="BA1112" s="255" t="str">
        <f>IF(SUM(O1112:AB1112)&gt;0,(SUM(O1112:AB1112)*H1112),"")</f>
        <v/>
      </c>
      <c r="BB1112" s="255" t="str">
        <f>IF(SUM(O1112:AB1112)&gt;0,K1112,"")</f>
        <v/>
      </c>
      <c r="BC1112" s="276" t="str">
        <f>IF(SUM(O1112:AB1112)&gt;0,"ITEM","")</f>
        <v/>
      </c>
      <c r="BD1112" s="193" t="str">
        <f>IF(BE1112="","",MAX(BD$879:BD1111)+1)</f>
        <v/>
      </c>
      <c r="BG1112" s="280" t="str">
        <f t="shared" si="45"/>
        <v/>
      </c>
      <c r="BH1112" s="279" t="str">
        <f t="shared" si="46"/>
        <v/>
      </c>
      <c r="BI1112" s="279" t="str">
        <f t="shared" si="47"/>
        <v/>
      </c>
      <c r="BJ1112" s="279" t="str">
        <f t="shared" si="48"/>
        <v/>
      </c>
      <c r="BK1112" s="279" t="str">
        <f t="shared" si="49"/>
        <v/>
      </c>
      <c r="BL1112" s="279" t="str">
        <f t="shared" si="50"/>
        <v/>
      </c>
      <c r="BM1112" s="279" t="str">
        <f t="shared" si="51"/>
        <v/>
      </c>
      <c r="BN1112" s="279" t="str">
        <f t="shared" si="52"/>
        <v/>
      </c>
      <c r="BO1112" s="279" t="str">
        <f t="shared" si="53"/>
        <v/>
      </c>
      <c r="BP1112" s="279" t="str">
        <f t="shared" si="54"/>
        <v/>
      </c>
      <c r="BQ1112" s="282" t="str">
        <f t="shared" si="55"/>
        <v/>
      </c>
      <c r="BR1112" s="280" t="str">
        <f t="shared" si="56"/>
        <v/>
      </c>
      <c r="BS1112" s="282" t="str">
        <f t="shared" si="57"/>
        <v/>
      </c>
    </row>
    <row r="1113" spans="1:71" ht="20.149999999999999" customHeight="1">
      <c r="A1113" s="57"/>
      <c r="B1113" s="345"/>
      <c r="C1113" s="345"/>
      <c r="D1113" s="345"/>
      <c r="E1113" s="345"/>
      <c r="F1113" s="345"/>
      <c r="G1113" s="345"/>
      <c r="H1113" s="340"/>
      <c r="I1113" s="340"/>
      <c r="J1113" s="341"/>
      <c r="K1113" s="342"/>
      <c r="L1113" s="343"/>
      <c r="M1113" s="343"/>
      <c r="N1113" s="344"/>
      <c r="O1113" s="333"/>
      <c r="P1113" s="333"/>
      <c r="Q1113" s="334"/>
      <c r="R1113" s="334"/>
      <c r="S1113" s="333"/>
      <c r="T1113" s="333"/>
      <c r="U1113" s="334"/>
      <c r="V1113" s="334"/>
      <c r="W1113" s="333"/>
      <c r="X1113" s="333"/>
      <c r="Y1113" s="334"/>
      <c r="Z1113" s="334"/>
      <c r="AA1113" s="333"/>
      <c r="AB1113" s="333"/>
      <c r="AC1113" s="348"/>
      <c r="AD1113" s="349"/>
      <c r="AE1113" s="349"/>
      <c r="AF1113" s="21"/>
      <c r="AG1113" s="332"/>
      <c r="AQ1113" s="68" t="str">
        <f>IFERROR(LEFT(B1112,SEARCH("
",B1112)),B1112)</f>
        <v xml:space="preserve">Alpro Almond Milk 1 Litre
</v>
      </c>
      <c r="AR1113" s="193" t="str">
        <f>IF(AS1113="","",MAX(AR$879:AR1112)+1)</f>
        <v/>
      </c>
      <c r="AS1113" s="209" t="str">
        <f>IF(SUM(O1113:AB1113)&gt;0,AQ1113,"")</f>
        <v/>
      </c>
      <c r="AT1113" s="251" t="str">
        <f>IF(O1113&gt;0,O1113,"")</f>
        <v/>
      </c>
      <c r="AU1113" s="212" t="str">
        <f>IF(Q1113&gt;0,Q1113,"")</f>
        <v/>
      </c>
      <c r="AV1113" s="212" t="str">
        <f>IF(S1113&gt;0,S1113,"")</f>
        <v/>
      </c>
      <c r="AW1113" s="212" t="str">
        <f>IF(U1113&gt;0,U1113,"")</f>
        <v/>
      </c>
      <c r="AX1113" s="212" t="str">
        <f>IF(W1113&gt;0,W1113,"")</f>
        <v/>
      </c>
      <c r="AY1113" s="213" t="str">
        <f>IF(Y1113&gt;0,Y1113,"")</f>
        <v/>
      </c>
      <c r="AZ1113" s="213" t="str">
        <f>IF(AA1113&gt;0,AA1113,"")</f>
        <v/>
      </c>
      <c r="BA1113" s="255" t="str">
        <f>IF(SUM(O1113:AB1113)&gt;0,(SUM(O1113:AB1113)*H1112),"")</f>
        <v/>
      </c>
      <c r="BB1113" s="255" t="str">
        <f>IF(SUM(O1113:AB1113)&gt;0,K1113,"")</f>
        <v/>
      </c>
      <c r="BC1113" s="277" t="str">
        <f>IF(SUM(O1113:AB1113)&gt;0,"ITEM","")</f>
        <v/>
      </c>
      <c r="BD1113" s="193" t="str">
        <f>IF(BE1113="","",MAX(BD$879:BD1112)+1)</f>
        <v/>
      </c>
      <c r="BG1113" s="280" t="str">
        <f t="shared" si="45"/>
        <v/>
      </c>
      <c r="BH1113" s="279" t="str">
        <f t="shared" si="46"/>
        <v/>
      </c>
      <c r="BI1113" s="279" t="str">
        <f t="shared" si="47"/>
        <v/>
      </c>
      <c r="BJ1113" s="279" t="str">
        <f t="shared" si="48"/>
        <v/>
      </c>
      <c r="BK1113" s="279" t="str">
        <f t="shared" si="49"/>
        <v/>
      </c>
      <c r="BL1113" s="279" t="str">
        <f t="shared" si="50"/>
        <v/>
      </c>
      <c r="BM1113" s="279" t="str">
        <f t="shared" si="51"/>
        <v/>
      </c>
      <c r="BN1113" s="279" t="str">
        <f t="shared" si="52"/>
        <v/>
      </c>
      <c r="BO1113" s="279" t="str">
        <f t="shared" si="53"/>
        <v/>
      </c>
      <c r="BP1113" s="279" t="str">
        <f t="shared" si="54"/>
        <v/>
      </c>
      <c r="BQ1113" s="282" t="str">
        <f t="shared" si="55"/>
        <v/>
      </c>
      <c r="BR1113" s="280" t="str">
        <f t="shared" si="56"/>
        <v/>
      </c>
      <c r="BS1113" s="282" t="str">
        <f t="shared" si="57"/>
        <v/>
      </c>
    </row>
    <row r="1114" spans="1:71" ht="7" customHeight="1">
      <c r="A1114" s="21"/>
      <c r="B1114" s="21"/>
      <c r="C1114" s="21"/>
      <c r="D1114" s="21"/>
      <c r="E1114" s="21"/>
      <c r="F1114" s="21"/>
      <c r="G1114" s="21"/>
      <c r="H1114" s="21"/>
      <c r="I1114" s="21"/>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R1114" s="193" t="str">
        <f>IF(AS1114="","",MAX(AR$879:AR1113)+1)</f>
        <v/>
      </c>
      <c r="BD1114" s="193" t="str">
        <f>IF(BE1114="","",MAX(BD$879:BD1113)+1)</f>
        <v/>
      </c>
      <c r="BG1114" s="280" t="str">
        <f t="shared" si="45"/>
        <v/>
      </c>
      <c r="BH1114" s="279" t="str">
        <f t="shared" si="46"/>
        <v/>
      </c>
      <c r="BI1114" s="279" t="str">
        <f t="shared" si="47"/>
        <v/>
      </c>
      <c r="BJ1114" s="279" t="str">
        <f t="shared" si="48"/>
        <v/>
      </c>
      <c r="BK1114" s="279" t="str">
        <f t="shared" si="49"/>
        <v/>
      </c>
      <c r="BL1114" s="279" t="str">
        <f t="shared" si="50"/>
        <v/>
      </c>
      <c r="BM1114" s="279" t="str">
        <f t="shared" si="51"/>
        <v/>
      </c>
      <c r="BN1114" s="279" t="str">
        <f t="shared" si="52"/>
        <v/>
      </c>
      <c r="BO1114" s="279" t="str">
        <f t="shared" si="53"/>
        <v/>
      </c>
      <c r="BP1114" s="279" t="str">
        <f t="shared" si="54"/>
        <v/>
      </c>
      <c r="BQ1114" s="282" t="str">
        <f t="shared" si="55"/>
        <v/>
      </c>
      <c r="BR1114" s="280" t="str">
        <f t="shared" si="56"/>
        <v/>
      </c>
      <c r="BS1114" s="282" t="str">
        <f t="shared" si="57"/>
        <v/>
      </c>
    </row>
    <row r="1115" spans="1:71" ht="20.149999999999999" customHeight="1">
      <c r="A1115" s="57"/>
      <c r="B1115" s="345" t="s">
        <v>623</v>
      </c>
      <c r="C1115" s="345"/>
      <c r="D1115" s="345"/>
      <c r="E1115" s="345"/>
      <c r="F1115" s="345"/>
      <c r="G1115" s="345"/>
      <c r="H1115" s="340">
        <f>VLOOKUP($AG1115,PriceList,3,FALSE)</f>
        <v>3.85</v>
      </c>
      <c r="I1115" s="340"/>
      <c r="J1115" s="341"/>
      <c r="K1115" s="342"/>
      <c r="L1115" s="343"/>
      <c r="M1115" s="343"/>
      <c r="N1115" s="344"/>
      <c r="O1115" s="333"/>
      <c r="P1115" s="333"/>
      <c r="Q1115" s="334"/>
      <c r="R1115" s="334"/>
      <c r="S1115" s="333"/>
      <c r="T1115" s="333"/>
      <c r="U1115" s="334"/>
      <c r="V1115" s="334"/>
      <c r="W1115" s="333"/>
      <c r="X1115" s="333"/>
      <c r="Y1115" s="334"/>
      <c r="Z1115" s="334"/>
      <c r="AA1115" s="333"/>
      <c r="AB1115" s="333"/>
      <c r="AC1115" s="348">
        <f>(SUM(O1115:AB1116))*H1115</f>
        <v>0</v>
      </c>
      <c r="AD1115" s="349"/>
      <c r="AE1115" s="349"/>
      <c r="AF1115" s="21"/>
      <c r="AG1115" s="332" t="s">
        <v>624</v>
      </c>
      <c r="AJ1115" s="116" t="b">
        <f>OR(ISERROR(AC1115),ISERROR(H1115))</f>
        <v>0</v>
      </c>
      <c r="AQ1115" s="68" t="str">
        <f>IFERROR(LEFT(B1115,SEARCH("
",B1115)),B1115)</f>
        <v xml:space="preserve">Alpro Soya Milk 1 Litre
</v>
      </c>
      <c r="AR1115" s="193" t="str">
        <f>IF(AS1115="","",MAX(AR$879:AR1114)+1)</f>
        <v/>
      </c>
      <c r="AS1115" s="252" t="str">
        <f>IF(SUM(O1115:AB1115)&gt;0,AQ1115,"")</f>
        <v/>
      </c>
      <c r="AT1115" s="253" t="str">
        <f>IF(O1115&gt;0,O1115,"")</f>
        <v/>
      </c>
      <c r="AU1115" s="254" t="str">
        <f>IF(Q1115&gt;0,Q1115,"")</f>
        <v/>
      </c>
      <c r="AV1115" s="254" t="str">
        <f>IF(S1115&gt;0,S1115,"")</f>
        <v/>
      </c>
      <c r="AW1115" s="254" t="str">
        <f>IF(U1115&gt;0,U1115,"")</f>
        <v/>
      </c>
      <c r="AX1115" s="254" t="str">
        <f>IF(W1115&gt;0,W1115,"")</f>
        <v/>
      </c>
      <c r="AY1115" s="255" t="str">
        <f>IF(Y1115&gt;0,Y1115,"")</f>
        <v/>
      </c>
      <c r="AZ1115" s="255" t="str">
        <f>IF(AA1115&gt;0,AA1115,"")</f>
        <v/>
      </c>
      <c r="BA1115" s="255" t="str">
        <f>IF(SUM(O1115:AB1115)&gt;0,(SUM(O1115:AB1115)*H1115),"")</f>
        <v/>
      </c>
      <c r="BB1115" s="255" t="str">
        <f>IF(SUM(O1115:AB1115)&gt;0,K1115,"")</f>
        <v/>
      </c>
      <c r="BC1115" s="276" t="str">
        <f>IF(SUM(O1115:AB1115)&gt;0,"ITEM","")</f>
        <v/>
      </c>
      <c r="BD1115" s="193" t="str">
        <f>IF(BE1115="","",MAX(BD$879:BD1114)+1)</f>
        <v/>
      </c>
      <c r="BG1115" s="280" t="str">
        <f t="shared" si="45"/>
        <v/>
      </c>
      <c r="BH1115" s="279" t="str">
        <f t="shared" si="46"/>
        <v/>
      </c>
      <c r="BI1115" s="279" t="str">
        <f t="shared" si="47"/>
        <v/>
      </c>
      <c r="BJ1115" s="279" t="str">
        <f t="shared" si="48"/>
        <v/>
      </c>
      <c r="BK1115" s="279" t="str">
        <f t="shared" si="49"/>
        <v/>
      </c>
      <c r="BL1115" s="279" t="str">
        <f t="shared" si="50"/>
        <v/>
      </c>
      <c r="BM1115" s="279" t="str">
        <f t="shared" si="51"/>
        <v/>
      </c>
      <c r="BN1115" s="279" t="str">
        <f t="shared" si="52"/>
        <v/>
      </c>
      <c r="BO1115" s="279" t="str">
        <f t="shared" si="53"/>
        <v/>
      </c>
      <c r="BP1115" s="279" t="str">
        <f t="shared" si="54"/>
        <v/>
      </c>
      <c r="BQ1115" s="282" t="str">
        <f t="shared" si="55"/>
        <v/>
      </c>
      <c r="BR1115" s="280" t="str">
        <f t="shared" si="56"/>
        <v/>
      </c>
      <c r="BS1115" s="282" t="str">
        <f t="shared" si="57"/>
        <v/>
      </c>
    </row>
    <row r="1116" spans="1:71" ht="20.149999999999999" customHeight="1">
      <c r="A1116" s="57"/>
      <c r="B1116" s="345"/>
      <c r="C1116" s="345"/>
      <c r="D1116" s="345"/>
      <c r="E1116" s="345"/>
      <c r="F1116" s="345"/>
      <c r="G1116" s="345"/>
      <c r="H1116" s="340"/>
      <c r="I1116" s="340"/>
      <c r="J1116" s="341"/>
      <c r="K1116" s="342"/>
      <c r="L1116" s="343"/>
      <c r="M1116" s="343"/>
      <c r="N1116" s="344"/>
      <c r="O1116" s="333"/>
      <c r="P1116" s="333"/>
      <c r="Q1116" s="334"/>
      <c r="R1116" s="334"/>
      <c r="S1116" s="333"/>
      <c r="T1116" s="333"/>
      <c r="U1116" s="334"/>
      <c r="V1116" s="334"/>
      <c r="W1116" s="333"/>
      <c r="X1116" s="333"/>
      <c r="Y1116" s="334"/>
      <c r="Z1116" s="334"/>
      <c r="AA1116" s="333"/>
      <c r="AB1116" s="333"/>
      <c r="AC1116" s="348"/>
      <c r="AD1116" s="349"/>
      <c r="AE1116" s="349"/>
      <c r="AF1116" s="21"/>
      <c r="AG1116" s="332"/>
      <c r="AQ1116" s="68" t="str">
        <f>IFERROR(LEFT(B1115,SEARCH("
",B1115)),B1115)</f>
        <v xml:space="preserve">Alpro Soya Milk 1 Litre
</v>
      </c>
      <c r="AR1116" s="193" t="str">
        <f>IF(AS1116="","",MAX(AR$879:AR1115)+1)</f>
        <v/>
      </c>
      <c r="AS1116" s="209" t="str">
        <f>IF(SUM(O1116:AB1116)&gt;0,AQ1116,"")</f>
        <v/>
      </c>
      <c r="AT1116" s="251" t="str">
        <f>IF(O1116&gt;0,O1116,"")</f>
        <v/>
      </c>
      <c r="AU1116" s="212" t="str">
        <f>IF(Q1116&gt;0,Q1116,"")</f>
        <v/>
      </c>
      <c r="AV1116" s="212" t="str">
        <f>IF(S1116&gt;0,S1116,"")</f>
        <v/>
      </c>
      <c r="AW1116" s="212" t="str">
        <f>IF(U1116&gt;0,U1116,"")</f>
        <v/>
      </c>
      <c r="AX1116" s="212" t="str">
        <f>IF(W1116&gt;0,W1116,"")</f>
        <v/>
      </c>
      <c r="AY1116" s="213" t="str">
        <f>IF(Y1116&gt;0,Y1116,"")</f>
        <v/>
      </c>
      <c r="AZ1116" s="213" t="str">
        <f>IF(AA1116&gt;0,AA1116,"")</f>
        <v/>
      </c>
      <c r="BA1116" s="255" t="str">
        <f>IF(SUM(O1116:AB1116)&gt;0,(SUM(O1116:AB1116)*H1115),"")</f>
        <v/>
      </c>
      <c r="BB1116" s="255" t="str">
        <f>IF(SUM(O1116:AB1116)&gt;0,K1116,"")</f>
        <v/>
      </c>
      <c r="BC1116" s="277" t="str">
        <f>IF(SUM(O1116:AB1116)&gt;0,"ITEM","")</f>
        <v/>
      </c>
      <c r="BD1116" s="193" t="str">
        <f>IF(BE1116="","",MAX(BD$879:BD1115)+1)</f>
        <v/>
      </c>
      <c r="BG1116" s="280" t="str">
        <f t="shared" si="45"/>
        <v/>
      </c>
      <c r="BH1116" s="279" t="str">
        <f t="shared" si="46"/>
        <v/>
      </c>
      <c r="BI1116" s="279" t="str">
        <f t="shared" si="47"/>
        <v/>
      </c>
      <c r="BJ1116" s="279" t="str">
        <f t="shared" si="48"/>
        <v/>
      </c>
      <c r="BK1116" s="279" t="str">
        <f t="shared" si="49"/>
        <v/>
      </c>
      <c r="BL1116" s="279" t="str">
        <f t="shared" si="50"/>
        <v/>
      </c>
      <c r="BM1116" s="279" t="str">
        <f t="shared" si="51"/>
        <v/>
      </c>
      <c r="BN1116" s="279" t="str">
        <f t="shared" si="52"/>
        <v/>
      </c>
      <c r="BO1116" s="279" t="str">
        <f t="shared" si="53"/>
        <v/>
      </c>
      <c r="BP1116" s="279" t="str">
        <f t="shared" si="54"/>
        <v/>
      </c>
      <c r="BQ1116" s="282" t="str">
        <f t="shared" si="55"/>
        <v/>
      </c>
      <c r="BR1116" s="280" t="str">
        <f t="shared" si="56"/>
        <v/>
      </c>
      <c r="BS1116" s="282" t="str">
        <f t="shared" si="57"/>
        <v/>
      </c>
    </row>
    <row r="1117" spans="1:71" ht="7" customHeight="1">
      <c r="A1117" s="21"/>
      <c r="B1117" s="21"/>
      <c r="C1117" s="21"/>
      <c r="D1117" s="21"/>
      <c r="E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R1117" s="193" t="str">
        <f>IF(AS1117="","",MAX(AR$879:AR1116)+1)</f>
        <v/>
      </c>
      <c r="BD1117" s="193" t="str">
        <f>IF(BE1117="","",MAX(BD$879:BD1116)+1)</f>
        <v/>
      </c>
      <c r="BG1117" s="280" t="str">
        <f t="shared" si="45"/>
        <v/>
      </c>
      <c r="BH1117" s="279" t="str">
        <f t="shared" si="46"/>
        <v/>
      </c>
      <c r="BI1117" s="279" t="str">
        <f t="shared" si="47"/>
        <v/>
      </c>
      <c r="BJ1117" s="279" t="str">
        <f t="shared" si="48"/>
        <v/>
      </c>
      <c r="BK1117" s="279" t="str">
        <f t="shared" si="49"/>
        <v/>
      </c>
      <c r="BL1117" s="279" t="str">
        <f t="shared" si="50"/>
        <v/>
      </c>
      <c r="BM1117" s="279" t="str">
        <f t="shared" si="51"/>
        <v/>
      </c>
      <c r="BN1117" s="279" t="str">
        <f t="shared" si="52"/>
        <v/>
      </c>
      <c r="BO1117" s="279" t="str">
        <f t="shared" si="53"/>
        <v/>
      </c>
      <c r="BP1117" s="279" t="str">
        <f t="shared" si="54"/>
        <v/>
      </c>
      <c r="BQ1117" s="282" t="str">
        <f t="shared" si="55"/>
        <v/>
      </c>
      <c r="BR1117" s="280" t="str">
        <f t="shared" si="56"/>
        <v/>
      </c>
      <c r="BS1117" s="282" t="str">
        <f t="shared" si="57"/>
        <v/>
      </c>
    </row>
    <row r="1118" spans="1:71" ht="20.149999999999999" customHeight="1">
      <c r="A1118" s="57"/>
      <c r="B1118" s="345" t="s">
        <v>625</v>
      </c>
      <c r="C1118" s="345"/>
      <c r="D1118" s="345"/>
      <c r="E1118" s="345"/>
      <c r="F1118" s="345"/>
      <c r="G1118" s="345"/>
      <c r="H1118" s="340">
        <f>VLOOKUP($AG1118,PriceList,3,FALSE)</f>
        <v>9.1999999999999993</v>
      </c>
      <c r="I1118" s="340"/>
      <c r="J1118" s="341"/>
      <c r="K1118" s="342"/>
      <c r="L1118" s="343"/>
      <c r="M1118" s="343"/>
      <c r="N1118" s="344"/>
      <c r="O1118" s="333"/>
      <c r="P1118" s="333"/>
      <c r="Q1118" s="334"/>
      <c r="R1118" s="334"/>
      <c r="S1118" s="333"/>
      <c r="T1118" s="333"/>
      <c r="U1118" s="334"/>
      <c r="V1118" s="334"/>
      <c r="W1118" s="333"/>
      <c r="X1118" s="333"/>
      <c r="Y1118" s="334"/>
      <c r="Z1118" s="334"/>
      <c r="AA1118" s="333"/>
      <c r="AB1118" s="333"/>
      <c r="AC1118" s="348">
        <f>(SUM(O1118:AB1119))*H1118</f>
        <v>0</v>
      </c>
      <c r="AD1118" s="349"/>
      <c r="AE1118" s="349"/>
      <c r="AF1118" s="21"/>
      <c r="AG1118" s="332" t="s">
        <v>626</v>
      </c>
      <c r="AJ1118" s="116" t="b">
        <f>OR(ISERROR(AC1118),ISERROR(H1118))</f>
        <v>0</v>
      </c>
      <c r="AQ1118" s="68" t="str">
        <f>IFERROR(LEFT(B1118,SEARCH("
",B1118)),B1118)</f>
        <v xml:space="preserve">MADE Ground Coffee
</v>
      </c>
      <c r="AR1118" s="193" t="str">
        <f>IF(AS1118="","",MAX(AR$879:AR1117)+1)</f>
        <v/>
      </c>
      <c r="AS1118" s="252" t="str">
        <f>IF(SUM(O1118:AB1118)&gt;0,AQ1118,"")</f>
        <v/>
      </c>
      <c r="AT1118" s="253" t="str">
        <f>IF(O1118&gt;0,O1118,"")</f>
        <v/>
      </c>
      <c r="AU1118" s="254" t="str">
        <f>IF(Q1118&gt;0,Q1118,"")</f>
        <v/>
      </c>
      <c r="AV1118" s="254" t="str">
        <f>IF(S1118&gt;0,S1118,"")</f>
        <v/>
      </c>
      <c r="AW1118" s="254" t="str">
        <f>IF(U1118&gt;0,U1118,"")</f>
        <v/>
      </c>
      <c r="AX1118" s="254" t="str">
        <f>IF(W1118&gt;0,W1118,"")</f>
        <v/>
      </c>
      <c r="AY1118" s="255" t="str">
        <f>IF(Y1118&gt;0,Y1118,"")</f>
        <v/>
      </c>
      <c r="AZ1118" s="255" t="str">
        <f>IF(AA1118&gt;0,AA1118,"")</f>
        <v/>
      </c>
      <c r="BA1118" s="255" t="str">
        <f>IF(SUM(O1118:AB1118)&gt;0,(SUM(O1118:AB1118)*H1118),"")</f>
        <v/>
      </c>
      <c r="BB1118" s="255" t="str">
        <f>IF(SUM(O1118:AB1118)&gt;0,K1118,"")</f>
        <v/>
      </c>
      <c r="BC1118" s="276" t="str">
        <f>IF(SUM(O1118:AB1118)&gt;0,"ITEM","")</f>
        <v/>
      </c>
      <c r="BD1118" s="193" t="str">
        <f>IF(BE1118="","",MAX(BD$879:BD1117)+1)</f>
        <v/>
      </c>
      <c r="BG1118" s="280" t="str">
        <f t="shared" si="45"/>
        <v/>
      </c>
      <c r="BH1118" s="279" t="str">
        <f t="shared" si="46"/>
        <v/>
      </c>
      <c r="BI1118" s="279" t="str">
        <f t="shared" si="47"/>
        <v/>
      </c>
      <c r="BJ1118" s="279" t="str">
        <f t="shared" si="48"/>
        <v/>
      </c>
      <c r="BK1118" s="279" t="str">
        <f t="shared" si="49"/>
        <v/>
      </c>
      <c r="BL1118" s="279" t="str">
        <f t="shared" si="50"/>
        <v/>
      </c>
      <c r="BM1118" s="279" t="str">
        <f t="shared" si="51"/>
        <v/>
      </c>
      <c r="BN1118" s="279" t="str">
        <f t="shared" si="52"/>
        <v/>
      </c>
      <c r="BO1118" s="279" t="str">
        <f t="shared" si="53"/>
        <v/>
      </c>
      <c r="BP1118" s="279" t="str">
        <f t="shared" si="54"/>
        <v/>
      </c>
      <c r="BQ1118" s="282" t="str">
        <f t="shared" si="55"/>
        <v/>
      </c>
      <c r="BR1118" s="280" t="str">
        <f t="shared" si="56"/>
        <v/>
      </c>
      <c r="BS1118" s="282" t="str">
        <f t="shared" si="57"/>
        <v/>
      </c>
    </row>
    <row r="1119" spans="1:71" ht="20.149999999999999" customHeight="1">
      <c r="A1119" s="57"/>
      <c r="B1119" s="345"/>
      <c r="C1119" s="345"/>
      <c r="D1119" s="345"/>
      <c r="E1119" s="345"/>
      <c r="F1119" s="345"/>
      <c r="G1119" s="345"/>
      <c r="H1119" s="340"/>
      <c r="I1119" s="340"/>
      <c r="J1119" s="341"/>
      <c r="K1119" s="342"/>
      <c r="L1119" s="343"/>
      <c r="M1119" s="343"/>
      <c r="N1119" s="344"/>
      <c r="O1119" s="333"/>
      <c r="P1119" s="333"/>
      <c r="Q1119" s="334"/>
      <c r="R1119" s="334"/>
      <c r="S1119" s="333"/>
      <c r="T1119" s="333"/>
      <c r="U1119" s="334"/>
      <c r="V1119" s="334"/>
      <c r="W1119" s="333"/>
      <c r="X1119" s="333"/>
      <c r="Y1119" s="334"/>
      <c r="Z1119" s="334"/>
      <c r="AA1119" s="333"/>
      <c r="AB1119" s="333"/>
      <c r="AC1119" s="348"/>
      <c r="AD1119" s="349"/>
      <c r="AE1119" s="349"/>
      <c r="AF1119" s="21"/>
      <c r="AG1119" s="332"/>
      <c r="AQ1119" s="68" t="str">
        <f>IFERROR(LEFT(B1118,SEARCH("
",B1118)),B1118)</f>
        <v xml:space="preserve">MADE Ground Coffee
</v>
      </c>
      <c r="AR1119" s="193" t="str">
        <f>IF(AS1119="","",MAX(AR$879:AR1118)+1)</f>
        <v/>
      </c>
      <c r="AS1119" s="209" t="str">
        <f>IF(SUM(O1119:AB1119)&gt;0,AQ1119,"")</f>
        <v/>
      </c>
      <c r="AT1119" s="251" t="str">
        <f>IF(O1119&gt;0,O1119,"")</f>
        <v/>
      </c>
      <c r="AU1119" s="212" t="str">
        <f>IF(Q1119&gt;0,Q1119,"")</f>
        <v/>
      </c>
      <c r="AV1119" s="212" t="str">
        <f>IF(S1119&gt;0,S1119,"")</f>
        <v/>
      </c>
      <c r="AW1119" s="212" t="str">
        <f>IF(U1119&gt;0,U1119,"")</f>
        <v/>
      </c>
      <c r="AX1119" s="212" t="str">
        <f>IF(W1119&gt;0,W1119,"")</f>
        <v/>
      </c>
      <c r="AY1119" s="213" t="str">
        <f>IF(Y1119&gt;0,Y1119,"")</f>
        <v/>
      </c>
      <c r="AZ1119" s="213" t="str">
        <f>IF(AA1119&gt;0,AA1119,"")</f>
        <v/>
      </c>
      <c r="BA1119" s="255" t="str">
        <f>IF(SUM(O1119:AB1119)&gt;0,(SUM(O1119:AB1119)*H1118),"")</f>
        <v/>
      </c>
      <c r="BB1119" s="255" t="str">
        <f>IF(SUM(O1119:AB1119)&gt;0,K1119,"")</f>
        <v/>
      </c>
      <c r="BC1119" s="277" t="str">
        <f>IF(SUM(O1119:AB1119)&gt;0,"ITEM","")</f>
        <v/>
      </c>
      <c r="BD1119" s="193" t="str">
        <f>IF(BE1119="","",MAX(BD$879:BD1118)+1)</f>
        <v/>
      </c>
      <c r="BG1119" s="280" t="str">
        <f t="shared" si="45"/>
        <v/>
      </c>
      <c r="BH1119" s="279" t="str">
        <f t="shared" si="46"/>
        <v/>
      </c>
      <c r="BI1119" s="279" t="str">
        <f t="shared" si="47"/>
        <v/>
      </c>
      <c r="BJ1119" s="279" t="str">
        <f t="shared" si="48"/>
        <v/>
      </c>
      <c r="BK1119" s="279" t="str">
        <f t="shared" si="49"/>
        <v/>
      </c>
      <c r="BL1119" s="279" t="str">
        <f t="shared" si="50"/>
        <v/>
      </c>
      <c r="BM1119" s="279" t="str">
        <f t="shared" si="51"/>
        <v/>
      </c>
      <c r="BN1119" s="279" t="str">
        <f t="shared" si="52"/>
        <v/>
      </c>
      <c r="BO1119" s="279" t="str">
        <f t="shared" si="53"/>
        <v/>
      </c>
      <c r="BP1119" s="279" t="str">
        <f t="shared" si="54"/>
        <v/>
      </c>
      <c r="BQ1119" s="282" t="str">
        <f t="shared" si="55"/>
        <v/>
      </c>
      <c r="BR1119" s="280" t="str">
        <f t="shared" si="56"/>
        <v/>
      </c>
      <c r="BS1119" s="282" t="str">
        <f t="shared" si="57"/>
        <v/>
      </c>
    </row>
    <row r="1120" spans="1:71" ht="7" customHeight="1">
      <c r="A1120" s="21"/>
      <c r="B1120" s="21"/>
      <c r="C1120" s="21"/>
      <c r="D1120" s="21"/>
      <c r="E1120" s="21"/>
      <c r="F1120" s="21"/>
      <c r="G1120" s="21"/>
      <c r="H1120" s="21"/>
      <c r="I1120" s="21"/>
      <c r="J1120" s="21"/>
      <c r="K1120" s="21"/>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R1120" s="193" t="str">
        <f>IF(AS1120="","",MAX(AR$879:AR1119)+1)</f>
        <v/>
      </c>
      <c r="BD1120" s="193" t="str">
        <f>IF(BE1120="","",MAX(BD$879:BD1119)+1)</f>
        <v/>
      </c>
      <c r="BG1120" s="280" t="str">
        <f t="shared" si="45"/>
        <v/>
      </c>
      <c r="BH1120" s="279" t="str">
        <f t="shared" si="46"/>
        <v/>
      </c>
      <c r="BI1120" s="279" t="str">
        <f t="shared" si="47"/>
        <v/>
      </c>
      <c r="BJ1120" s="279" t="str">
        <f t="shared" si="48"/>
        <v/>
      </c>
      <c r="BK1120" s="279" t="str">
        <f t="shared" si="49"/>
        <v/>
      </c>
      <c r="BL1120" s="279" t="str">
        <f t="shared" si="50"/>
        <v/>
      </c>
      <c r="BM1120" s="279" t="str">
        <f t="shared" si="51"/>
        <v/>
      </c>
      <c r="BN1120" s="279" t="str">
        <f t="shared" si="52"/>
        <v/>
      </c>
      <c r="BO1120" s="279" t="str">
        <f t="shared" si="53"/>
        <v/>
      </c>
      <c r="BP1120" s="279" t="str">
        <f t="shared" si="54"/>
        <v/>
      </c>
      <c r="BQ1120" s="282" t="str">
        <f t="shared" si="55"/>
        <v/>
      </c>
      <c r="BR1120" s="280" t="str">
        <f t="shared" si="56"/>
        <v/>
      </c>
      <c r="BS1120" s="282" t="str">
        <f t="shared" si="57"/>
        <v/>
      </c>
    </row>
    <row r="1121" spans="1:71" ht="20.149999999999999" customHeight="1">
      <c r="A1121" s="57"/>
      <c r="B1121" s="345" t="s">
        <v>627</v>
      </c>
      <c r="C1121" s="345"/>
      <c r="D1121" s="345"/>
      <c r="E1121" s="345"/>
      <c r="F1121" s="345"/>
      <c r="G1121" s="345"/>
      <c r="H1121" s="340">
        <f>VLOOKUP($AG1121,PriceList,3,FALSE)</f>
        <v>25.75</v>
      </c>
      <c r="I1121" s="340"/>
      <c r="J1121" s="341"/>
      <c r="K1121" s="342"/>
      <c r="L1121" s="343"/>
      <c r="M1121" s="343"/>
      <c r="N1121" s="344"/>
      <c r="O1121" s="333"/>
      <c r="P1121" s="333"/>
      <c r="Q1121" s="334"/>
      <c r="R1121" s="334"/>
      <c r="S1121" s="333"/>
      <c r="T1121" s="333"/>
      <c r="U1121" s="334"/>
      <c r="V1121" s="334"/>
      <c r="W1121" s="333"/>
      <c r="X1121" s="333"/>
      <c r="Y1121" s="334"/>
      <c r="Z1121" s="334"/>
      <c r="AA1121" s="333"/>
      <c r="AB1121" s="333"/>
      <c r="AC1121" s="348">
        <f>(SUM(O1121:AB1122))*H1121</f>
        <v>0</v>
      </c>
      <c r="AD1121" s="349"/>
      <c r="AE1121" s="349"/>
      <c r="AF1121" s="21"/>
      <c r="AG1121" s="332" t="s">
        <v>628</v>
      </c>
      <c r="AJ1121" s="116" t="b">
        <f>OR(ISERROR(AC1121),ISERROR(H1121))</f>
        <v>0</v>
      </c>
      <c r="AQ1121" s="68" t="str">
        <f>IFERROR(LEFT(B1121,SEARCH("
",B1121)),B1121)</f>
        <v xml:space="preserve">Coffee Percolator ⚡
</v>
      </c>
      <c r="AR1121" s="193" t="str">
        <f>IF(AS1121="","",MAX(AR$879:AR1120)+1)</f>
        <v/>
      </c>
      <c r="AS1121" s="252" t="str">
        <f>IF(SUM(O1121:AB1121)&gt;0,AQ1121,"")</f>
        <v/>
      </c>
      <c r="AT1121" s="253" t="str">
        <f>IF(O1121&gt;0,O1121,"")</f>
        <v/>
      </c>
      <c r="AU1121" s="254" t="str">
        <f>IF(Q1121&gt;0,Q1121,"")</f>
        <v/>
      </c>
      <c r="AV1121" s="254" t="str">
        <f>IF(S1121&gt;0,S1121,"")</f>
        <v/>
      </c>
      <c r="AW1121" s="254" t="str">
        <f>IF(U1121&gt;0,U1121,"")</f>
        <v/>
      </c>
      <c r="AX1121" s="254" t="str">
        <f>IF(W1121&gt;0,W1121,"")</f>
        <v/>
      </c>
      <c r="AY1121" s="255" t="str">
        <f>IF(Y1121&gt;0,Y1121,"")</f>
        <v/>
      </c>
      <c r="AZ1121" s="255" t="str">
        <f>IF(AA1121&gt;0,AA1121,"")</f>
        <v/>
      </c>
      <c r="BA1121" s="255" t="str">
        <f>IF(SUM(O1121:AB1121)&gt;0,(SUM(O1121:AB1121)*H1121),"")</f>
        <v/>
      </c>
      <c r="BB1121" s="255" t="str">
        <f>IF(SUM(O1121:AB1121)&gt;0,K1121,"")</f>
        <v/>
      </c>
      <c r="BC1121" s="276" t="str">
        <f>IF(SUM(O1121:AB1121)&gt;0,"ITEM","")</f>
        <v/>
      </c>
      <c r="BD1121" s="193" t="str">
        <f>IF(BE1121="","",MAX(BD$879:BD1120)+1)</f>
        <v/>
      </c>
      <c r="BG1121" s="280" t="str">
        <f t="shared" si="45"/>
        <v/>
      </c>
      <c r="BH1121" s="279" t="str">
        <f t="shared" si="46"/>
        <v/>
      </c>
      <c r="BI1121" s="279" t="str">
        <f t="shared" si="47"/>
        <v/>
      </c>
      <c r="BJ1121" s="279" t="str">
        <f t="shared" si="48"/>
        <v/>
      </c>
      <c r="BK1121" s="279" t="str">
        <f t="shared" si="49"/>
        <v/>
      </c>
      <c r="BL1121" s="279" t="str">
        <f t="shared" si="50"/>
        <v/>
      </c>
      <c r="BM1121" s="279" t="str">
        <f t="shared" si="51"/>
        <v/>
      </c>
      <c r="BN1121" s="279" t="str">
        <f t="shared" si="52"/>
        <v/>
      </c>
      <c r="BO1121" s="279" t="str">
        <f t="shared" si="53"/>
        <v/>
      </c>
      <c r="BP1121" s="279" t="str">
        <f t="shared" si="54"/>
        <v/>
      </c>
      <c r="BQ1121" s="282" t="str">
        <f t="shared" si="55"/>
        <v/>
      </c>
      <c r="BR1121" s="280" t="str">
        <f t="shared" si="56"/>
        <v/>
      </c>
      <c r="BS1121" s="282" t="str">
        <f t="shared" si="57"/>
        <v/>
      </c>
    </row>
    <row r="1122" spans="1:71" ht="20.149999999999999" customHeight="1">
      <c r="A1122" s="57"/>
      <c r="B1122" s="345"/>
      <c r="C1122" s="345"/>
      <c r="D1122" s="345"/>
      <c r="E1122" s="345"/>
      <c r="F1122" s="345"/>
      <c r="G1122" s="345"/>
      <c r="H1122" s="340"/>
      <c r="I1122" s="340"/>
      <c r="J1122" s="341"/>
      <c r="K1122" s="342"/>
      <c r="L1122" s="343"/>
      <c r="M1122" s="343"/>
      <c r="N1122" s="344"/>
      <c r="O1122" s="333"/>
      <c r="P1122" s="333"/>
      <c r="Q1122" s="334"/>
      <c r="R1122" s="334"/>
      <c r="S1122" s="333"/>
      <c r="T1122" s="333"/>
      <c r="U1122" s="334"/>
      <c r="V1122" s="334"/>
      <c r="W1122" s="333"/>
      <c r="X1122" s="333"/>
      <c r="Y1122" s="334"/>
      <c r="Z1122" s="334"/>
      <c r="AA1122" s="333"/>
      <c r="AB1122" s="333"/>
      <c r="AC1122" s="348"/>
      <c r="AD1122" s="349"/>
      <c r="AE1122" s="349"/>
      <c r="AF1122" s="21"/>
      <c r="AG1122" s="332"/>
      <c r="AJ1122" s="116" t="b">
        <f>OR(ISERROR(AC1122),ISERROR(H1122))</f>
        <v>0</v>
      </c>
      <c r="AQ1122" s="68" t="str">
        <f>IFERROR(LEFT(B1121,SEARCH("
",B1121)),B1121)</f>
        <v xml:space="preserve">Coffee Percolator ⚡
</v>
      </c>
      <c r="AR1122" s="193" t="str">
        <f>IF(AS1122="","",MAX(AR$879:AR1121)+1)</f>
        <v/>
      </c>
      <c r="AS1122" s="209" t="str">
        <f>IF(SUM(O1122:AB1122)&gt;0,AQ1122,"")</f>
        <v/>
      </c>
      <c r="AT1122" s="251" t="str">
        <f>IF(O1122&gt;0,O1122,"")</f>
        <v/>
      </c>
      <c r="AU1122" s="212" t="str">
        <f>IF(Q1122&gt;0,Q1122,"")</f>
        <v/>
      </c>
      <c r="AV1122" s="212" t="str">
        <f>IF(S1122&gt;0,S1122,"")</f>
        <v/>
      </c>
      <c r="AW1122" s="212" t="str">
        <f>IF(U1122&gt;0,U1122,"")</f>
        <v/>
      </c>
      <c r="AX1122" s="212" t="str">
        <f>IF(W1122&gt;0,W1122,"")</f>
        <v/>
      </c>
      <c r="AY1122" s="213" t="str">
        <f>IF(Y1122&gt;0,Y1122,"")</f>
        <v/>
      </c>
      <c r="AZ1122" s="213" t="str">
        <f>IF(AA1122&gt;0,AA1122,"")</f>
        <v/>
      </c>
      <c r="BA1122" s="255" t="str">
        <f>IF(SUM(O1122:AB1122)&gt;0,(SUM(O1122:AB1122)*H1121),"")</f>
        <v/>
      </c>
      <c r="BB1122" s="255" t="str">
        <f>IF(SUM(O1122:AB1122)&gt;0,K1122,"")</f>
        <v/>
      </c>
      <c r="BC1122" s="277" t="str">
        <f>IF(SUM(O1122:AB1122)&gt;0,"ITEM","")</f>
        <v/>
      </c>
      <c r="BD1122" s="193" t="str">
        <f>IF(BE1122="","",MAX(BD$879:BD1121)+1)</f>
        <v/>
      </c>
      <c r="BG1122" s="280" t="str">
        <f t="shared" si="45"/>
        <v/>
      </c>
      <c r="BH1122" s="279" t="str">
        <f t="shared" si="46"/>
        <v/>
      </c>
      <c r="BI1122" s="279" t="str">
        <f t="shared" si="47"/>
        <v/>
      </c>
      <c r="BJ1122" s="279" t="str">
        <f t="shared" si="48"/>
        <v/>
      </c>
      <c r="BK1122" s="279" t="str">
        <f t="shared" si="49"/>
        <v/>
      </c>
      <c r="BL1122" s="279" t="str">
        <f t="shared" si="50"/>
        <v/>
      </c>
      <c r="BM1122" s="279" t="str">
        <f t="shared" si="51"/>
        <v/>
      </c>
      <c r="BN1122" s="279" t="str">
        <f t="shared" si="52"/>
        <v/>
      </c>
      <c r="BO1122" s="279" t="str">
        <f t="shared" si="53"/>
        <v/>
      </c>
      <c r="BP1122" s="279" t="str">
        <f t="shared" si="54"/>
        <v/>
      </c>
      <c r="BQ1122" s="282" t="str">
        <f t="shared" si="55"/>
        <v/>
      </c>
      <c r="BR1122" s="280" t="str">
        <f t="shared" si="56"/>
        <v/>
      </c>
      <c r="BS1122" s="282" t="str">
        <f t="shared" si="57"/>
        <v/>
      </c>
    </row>
    <row r="1123" spans="1:71" ht="7" customHeight="1">
      <c r="A1123" s="21"/>
      <c r="B1123" s="21"/>
      <c r="C1123" s="21"/>
      <c r="D1123" s="21"/>
      <c r="E1123" s="21"/>
      <c r="F1123" s="21"/>
      <c r="G1123" s="21"/>
      <c r="H1123" s="21"/>
      <c r="I1123" s="21"/>
      <c r="J1123" s="21"/>
      <c r="K1123" s="21"/>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R1123" s="193" t="str">
        <f>IF(AS1123="","",MAX(AR$879:AR1122)+1)</f>
        <v/>
      </c>
      <c r="BD1123" s="193" t="str">
        <f>IF(BE1123="","",MAX(BD$879:BD1122)+1)</f>
        <v/>
      </c>
      <c r="BG1123" s="280" t="str">
        <f t="shared" ref="BG1123:BG1186" si="58">IFERROR(INDEX($AS$882:$AS$1390,MATCH(ROW()-ROW($BG$866),$AR$882:$AR$1390,0)),"")</f>
        <v/>
      </c>
      <c r="BH1123" s="279" t="str">
        <f t="shared" ref="BH1123:BH1186" si="59">IFERROR(INDEX($AT$882:$AT$1390,MATCH(ROW()-ROW($BH$866),$AR$882:$AR$1390,0)),"")</f>
        <v/>
      </c>
      <c r="BI1123" s="279" t="str">
        <f t="shared" ref="BI1123:BI1186" si="60">IFERROR(INDEX($AU$882:$AU$1390,MATCH(ROW()-ROW($BI$866),$AR$882:$AR$1390,0)),"")</f>
        <v/>
      </c>
      <c r="BJ1123" s="279" t="str">
        <f t="shared" ref="BJ1123:BJ1186" si="61">IFERROR(INDEX($AV$882:$AV$1390,MATCH(ROW()-ROW($BJ$866),$AR$882:$AR$1390,0)),"")</f>
        <v/>
      </c>
      <c r="BK1123" s="279" t="str">
        <f t="shared" ref="BK1123:BK1186" si="62">IFERROR(INDEX($AW$882:$AW$1390,MATCH(ROW()-ROW($BK$866),$AR$882:$AR$1390,0)),"")</f>
        <v/>
      </c>
      <c r="BL1123" s="279" t="str">
        <f t="shared" ref="BL1123:BL1186" si="63">IFERROR(INDEX($AX$882:$AX$1390,MATCH(ROW()-ROW($BL$866),$AR$882:$AR$1390,0)),"")</f>
        <v/>
      </c>
      <c r="BM1123" s="279" t="str">
        <f t="shared" ref="BM1123:BM1186" si="64">IFERROR(INDEX($AY$882:$AY$1390,MATCH(ROW()-ROW($BM$866),$AR$882:$AR$1390,0)),"")</f>
        <v/>
      </c>
      <c r="BN1123" s="279" t="str">
        <f t="shared" ref="BN1123:BN1186" si="65">IFERROR(INDEX($AZ$882:$AZ$1390,MATCH(ROW()-ROW($BN$866),$AR$882:$AR$1390,0)),"")</f>
        <v/>
      </c>
      <c r="BO1123" s="279" t="str">
        <f t="shared" ref="BO1123:BO1186" si="66">IFERROR(INDEX($BA$882:$BA$1390,MATCH(ROW()-ROW($BO$866),$AR$882:$AR$1390,0)),"")</f>
        <v/>
      </c>
      <c r="BP1123" s="279" t="str">
        <f t="shared" ref="BP1123:BP1186" si="67">IFERROR(INDEX($BB$882:$BB$1390,MATCH(ROW()-ROW($BP$866),$AR$882:$AR$1390,0)),"")</f>
        <v/>
      </c>
      <c r="BQ1123" s="282" t="str">
        <f t="shared" ref="BQ1123:BQ1186" si="68">IFERROR(INDEX($BC$882:$BC$1390,MATCH(ROW()-ROW($BQ$866),$AR$882:$AR$1390,0)),"")</f>
        <v/>
      </c>
      <c r="BR1123" s="280" t="str">
        <f t="shared" ref="BR1123:BR1186" si="69">IFERROR(INDEX($BE$882:$BE$1390,MATCH(ROW()-ROW($BR$866),$BD$882:$BD$1390,0)),"")</f>
        <v/>
      </c>
      <c r="BS1123" s="282" t="str">
        <f t="shared" ref="BS1123:BS1186" si="70">IFERROR(INDEX($BF$882:$BF$1390,MATCH(ROW()-ROW($BS$866),$BD$882:$BD$1390,0)),"")</f>
        <v/>
      </c>
    </row>
    <row r="1124" spans="1:71" ht="20.149999999999999" customHeight="1">
      <c r="A1124" s="57"/>
      <c r="B1124" s="345" t="s">
        <v>629</v>
      </c>
      <c r="C1124" s="345"/>
      <c r="D1124" s="345"/>
      <c r="E1124" s="345"/>
      <c r="F1124" s="345"/>
      <c r="G1124" s="345"/>
      <c r="H1124" s="340">
        <f>VLOOKUP($AG1124,PriceList,3,FALSE)</f>
        <v>180</v>
      </c>
      <c r="I1124" s="340"/>
      <c r="J1124" s="341"/>
      <c r="K1124" s="342"/>
      <c r="L1124" s="343"/>
      <c r="M1124" s="343"/>
      <c r="N1124" s="344"/>
      <c r="O1124" s="333"/>
      <c r="P1124" s="333"/>
      <c r="Q1124" s="334"/>
      <c r="R1124" s="334"/>
      <c r="S1124" s="333"/>
      <c r="T1124" s="333"/>
      <c r="U1124" s="334"/>
      <c r="V1124" s="334"/>
      <c r="W1124" s="333"/>
      <c r="X1124" s="333"/>
      <c r="Y1124" s="334"/>
      <c r="Z1124" s="334"/>
      <c r="AA1124" s="333"/>
      <c r="AB1124" s="333"/>
      <c r="AC1124" s="348">
        <f>(SUM(O1124:AB1125))*H1124</f>
        <v>0</v>
      </c>
      <c r="AD1124" s="349"/>
      <c r="AE1124" s="349"/>
      <c r="AF1124" s="21"/>
      <c r="AG1124" s="332" t="s">
        <v>630</v>
      </c>
      <c r="AJ1124" s="116" t="b">
        <f>OR(ISERROR(AC1124),ISERROR(H1124))</f>
        <v>0</v>
      </c>
      <c r="AQ1124" s="68" t="str">
        <f>IFERROR(LEFT(B1124,SEARCH("
",B1124)),B1124)</f>
        <v xml:space="preserve">Nespresso Machine Hire ⚡
</v>
      </c>
      <c r="AR1124" s="193" t="str">
        <f>IF(AS1124="","",MAX(AR$879:AR1123)+1)</f>
        <v/>
      </c>
      <c r="AS1124" s="252" t="str">
        <f>IF(SUM(O1124:AB1124)&gt;0,AQ1124,"")</f>
        <v/>
      </c>
      <c r="AT1124" s="253" t="str">
        <f>IF(O1124&gt;0,O1124,"")</f>
        <v/>
      </c>
      <c r="AU1124" s="254" t="str">
        <f>IF(Q1124&gt;0,Q1124,"")</f>
        <v/>
      </c>
      <c r="AV1124" s="254" t="str">
        <f>IF(S1124&gt;0,S1124,"")</f>
        <v/>
      </c>
      <c r="AW1124" s="254" t="str">
        <f>IF(U1124&gt;0,U1124,"")</f>
        <v/>
      </c>
      <c r="AX1124" s="254" t="str">
        <f>IF(W1124&gt;0,W1124,"")</f>
        <v/>
      </c>
      <c r="AY1124" s="255" t="str">
        <f>IF(Y1124&gt;0,Y1124,"")</f>
        <v/>
      </c>
      <c r="AZ1124" s="255" t="str">
        <f>IF(AA1124&gt;0,AA1124,"")</f>
        <v/>
      </c>
      <c r="BA1124" s="255" t="str">
        <f>IF(SUM(O1124:AB1124)&gt;0,(SUM(O1124:AB1124)*H1124),"")</f>
        <v/>
      </c>
      <c r="BB1124" s="255" t="str">
        <f>IF(SUM(O1124:AB1124)&gt;0,K1124,"")</f>
        <v/>
      </c>
      <c r="BC1124" s="276" t="str">
        <f>IF(SUM(O1124:AB1124)&gt;0,"ITEM","")</f>
        <v/>
      </c>
      <c r="BD1124" s="193" t="str">
        <f>IF(BE1124="","",MAX(BD$879:BD1123)+1)</f>
        <v/>
      </c>
      <c r="BG1124" s="280" t="str">
        <f t="shared" si="58"/>
        <v/>
      </c>
      <c r="BH1124" s="279" t="str">
        <f t="shared" si="59"/>
        <v/>
      </c>
      <c r="BI1124" s="279" t="str">
        <f t="shared" si="60"/>
        <v/>
      </c>
      <c r="BJ1124" s="279" t="str">
        <f t="shared" si="61"/>
        <v/>
      </c>
      <c r="BK1124" s="279" t="str">
        <f t="shared" si="62"/>
        <v/>
      </c>
      <c r="BL1124" s="279" t="str">
        <f t="shared" si="63"/>
        <v/>
      </c>
      <c r="BM1124" s="279" t="str">
        <f t="shared" si="64"/>
        <v/>
      </c>
      <c r="BN1124" s="279" t="str">
        <f t="shared" si="65"/>
        <v/>
      </c>
      <c r="BO1124" s="279" t="str">
        <f t="shared" si="66"/>
        <v/>
      </c>
      <c r="BP1124" s="279" t="str">
        <f t="shared" si="67"/>
        <v/>
      </c>
      <c r="BQ1124" s="282" t="str">
        <f t="shared" si="68"/>
        <v/>
      </c>
      <c r="BR1124" s="280" t="str">
        <f t="shared" si="69"/>
        <v/>
      </c>
      <c r="BS1124" s="282" t="str">
        <f t="shared" si="70"/>
        <v/>
      </c>
    </row>
    <row r="1125" spans="1:71" ht="20.149999999999999" customHeight="1">
      <c r="A1125" s="57"/>
      <c r="B1125" s="345"/>
      <c r="C1125" s="345"/>
      <c r="D1125" s="345"/>
      <c r="E1125" s="345"/>
      <c r="F1125" s="345"/>
      <c r="G1125" s="345"/>
      <c r="H1125" s="340"/>
      <c r="I1125" s="340"/>
      <c r="J1125" s="341"/>
      <c r="K1125" s="342"/>
      <c r="L1125" s="343"/>
      <c r="M1125" s="343"/>
      <c r="N1125" s="344"/>
      <c r="O1125" s="333"/>
      <c r="P1125" s="333"/>
      <c r="Q1125" s="334"/>
      <c r="R1125" s="334"/>
      <c r="S1125" s="333"/>
      <c r="T1125" s="333"/>
      <c r="U1125" s="334"/>
      <c r="V1125" s="334"/>
      <c r="W1125" s="333"/>
      <c r="X1125" s="333"/>
      <c r="Y1125" s="334"/>
      <c r="Z1125" s="334"/>
      <c r="AA1125" s="333"/>
      <c r="AB1125" s="333"/>
      <c r="AC1125" s="348"/>
      <c r="AD1125" s="349"/>
      <c r="AE1125" s="349"/>
      <c r="AF1125" s="21"/>
      <c r="AG1125" s="332"/>
      <c r="AQ1125" s="68" t="str">
        <f>IFERROR(LEFT(B1124,SEARCH("
",B1124)),B1124)</f>
        <v xml:space="preserve">Nespresso Machine Hire ⚡
</v>
      </c>
      <c r="AR1125" s="193" t="str">
        <f>IF(AS1125="","",MAX(AR$879:AR1124)+1)</f>
        <v/>
      </c>
      <c r="AS1125" s="209" t="str">
        <f>IF(SUM(O1125:AB1125)&gt;0,AQ1125,"")</f>
        <v/>
      </c>
      <c r="AT1125" s="251" t="str">
        <f>IF(O1125&gt;0,O1125,"")</f>
        <v/>
      </c>
      <c r="AU1125" s="212" t="str">
        <f>IF(Q1125&gt;0,Q1125,"")</f>
        <v/>
      </c>
      <c r="AV1125" s="212" t="str">
        <f>IF(S1125&gt;0,S1125,"")</f>
        <v/>
      </c>
      <c r="AW1125" s="212" t="str">
        <f>IF(U1125&gt;0,U1125,"")</f>
        <v/>
      </c>
      <c r="AX1125" s="212" t="str">
        <f>IF(W1125&gt;0,W1125,"")</f>
        <v/>
      </c>
      <c r="AY1125" s="213" t="str">
        <f>IF(Y1125&gt;0,Y1125,"")</f>
        <v/>
      </c>
      <c r="AZ1125" s="213" t="str">
        <f>IF(AA1125&gt;0,AA1125,"")</f>
        <v/>
      </c>
      <c r="BA1125" s="255" t="str">
        <f>IF(SUM(O1125:AB1125)&gt;0,(SUM(O1125:AB1125)*H1124),"")</f>
        <v/>
      </c>
      <c r="BB1125" s="255" t="str">
        <f>IF(SUM(O1125:AB1125)&gt;0,K1125,"")</f>
        <v/>
      </c>
      <c r="BC1125" s="277" t="str">
        <f>IF(SUM(O1125:AB1125)&gt;0,"ITEM","")</f>
        <v/>
      </c>
      <c r="BD1125" s="193" t="str">
        <f>IF(BE1125="","",MAX(BD$879:BD1124)+1)</f>
        <v/>
      </c>
      <c r="BG1125" s="280" t="str">
        <f t="shared" si="58"/>
        <v/>
      </c>
      <c r="BH1125" s="279" t="str">
        <f t="shared" si="59"/>
        <v/>
      </c>
      <c r="BI1125" s="279" t="str">
        <f t="shared" si="60"/>
        <v/>
      </c>
      <c r="BJ1125" s="279" t="str">
        <f t="shared" si="61"/>
        <v/>
      </c>
      <c r="BK1125" s="279" t="str">
        <f t="shared" si="62"/>
        <v/>
      </c>
      <c r="BL1125" s="279" t="str">
        <f t="shared" si="63"/>
        <v/>
      </c>
      <c r="BM1125" s="279" t="str">
        <f t="shared" si="64"/>
        <v/>
      </c>
      <c r="BN1125" s="279" t="str">
        <f t="shared" si="65"/>
        <v/>
      </c>
      <c r="BO1125" s="279" t="str">
        <f t="shared" si="66"/>
        <v/>
      </c>
      <c r="BP1125" s="279" t="str">
        <f t="shared" si="67"/>
        <v/>
      </c>
      <c r="BQ1125" s="282" t="str">
        <f t="shared" si="68"/>
        <v/>
      </c>
      <c r="BR1125" s="280" t="str">
        <f t="shared" si="69"/>
        <v/>
      </c>
      <c r="BS1125" s="282" t="str">
        <f t="shared" si="70"/>
        <v/>
      </c>
    </row>
    <row r="1126" spans="1:71" ht="7" customHeight="1">
      <c r="A1126" s="21"/>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R1126" s="193" t="str">
        <f>IF(AS1126="","",MAX(AR$879:AR1125)+1)</f>
        <v/>
      </c>
      <c r="BD1126" s="193" t="str">
        <f>IF(BE1126="","",MAX(BD$879:BD1125)+1)</f>
        <v/>
      </c>
      <c r="BG1126" s="280" t="str">
        <f t="shared" si="58"/>
        <v/>
      </c>
      <c r="BH1126" s="279" t="str">
        <f t="shared" si="59"/>
        <v/>
      </c>
      <c r="BI1126" s="279" t="str">
        <f t="shared" si="60"/>
        <v/>
      </c>
      <c r="BJ1126" s="279" t="str">
        <f t="shared" si="61"/>
        <v/>
      </c>
      <c r="BK1126" s="279" t="str">
        <f t="shared" si="62"/>
        <v/>
      </c>
      <c r="BL1126" s="279" t="str">
        <f t="shared" si="63"/>
        <v/>
      </c>
      <c r="BM1126" s="279" t="str">
        <f t="shared" si="64"/>
        <v/>
      </c>
      <c r="BN1126" s="279" t="str">
        <f t="shared" si="65"/>
        <v/>
      </c>
      <c r="BO1126" s="279" t="str">
        <f t="shared" si="66"/>
        <v/>
      </c>
      <c r="BP1126" s="279" t="str">
        <f t="shared" si="67"/>
        <v/>
      </c>
      <c r="BQ1126" s="282" t="str">
        <f t="shared" si="68"/>
        <v/>
      </c>
      <c r="BR1126" s="280" t="str">
        <f t="shared" si="69"/>
        <v/>
      </c>
      <c r="BS1126" s="282" t="str">
        <f t="shared" si="70"/>
        <v/>
      </c>
    </row>
    <row r="1127" spans="1:71" ht="20.149999999999999" customHeight="1">
      <c r="A1127" s="57"/>
      <c r="B1127" s="345" t="s">
        <v>631</v>
      </c>
      <c r="C1127" s="345"/>
      <c r="D1127" s="345"/>
      <c r="E1127" s="345"/>
      <c r="F1127" s="345"/>
      <c r="G1127" s="345"/>
      <c r="H1127" s="340">
        <f>VLOOKUP($AG1127,PriceList,3,FALSE)</f>
        <v>19.75</v>
      </c>
      <c r="I1127" s="340"/>
      <c r="J1127" s="341"/>
      <c r="K1127" s="342"/>
      <c r="L1127" s="343"/>
      <c r="M1127" s="343"/>
      <c r="N1127" s="344"/>
      <c r="O1127" s="333"/>
      <c r="P1127" s="333"/>
      <c r="Q1127" s="334"/>
      <c r="R1127" s="334"/>
      <c r="S1127" s="333"/>
      <c r="T1127" s="333"/>
      <c r="U1127" s="334"/>
      <c r="V1127" s="334"/>
      <c r="W1127" s="333"/>
      <c r="X1127" s="333"/>
      <c r="Y1127" s="334"/>
      <c r="Z1127" s="334"/>
      <c r="AA1127" s="333"/>
      <c r="AB1127" s="333"/>
      <c r="AC1127" s="348">
        <f>(SUM(O1127:AB1128))*H1127</f>
        <v>0</v>
      </c>
      <c r="AD1127" s="349"/>
      <c r="AE1127" s="349"/>
      <c r="AF1127" s="21"/>
      <c r="AG1127" s="332" t="s">
        <v>632</v>
      </c>
      <c r="AJ1127" s="116" t="b">
        <f>OR(ISERROR(AC1127),ISERROR(H1127))</f>
        <v>0</v>
      </c>
      <c r="AQ1127" s="68" t="str">
        <f>IFERROR(LEFT(B1127,SEARCH("
",B1127)),B1127)</f>
        <v xml:space="preserve">Nespresso Capsules
</v>
      </c>
      <c r="AR1127" s="193" t="str">
        <f>IF(AS1127="","",MAX(AR$879:AR1126)+1)</f>
        <v/>
      </c>
      <c r="AS1127" s="252" t="str">
        <f>IF(SUM(O1127:AB1127)&gt;0,AQ1127,"")</f>
        <v/>
      </c>
      <c r="AT1127" s="253" t="str">
        <f>IF(O1127&gt;0,O1127,"")</f>
        <v/>
      </c>
      <c r="AU1127" s="254" t="str">
        <f>IF(Q1127&gt;0,Q1127,"")</f>
        <v/>
      </c>
      <c r="AV1127" s="254" t="str">
        <f>IF(S1127&gt;0,S1127,"")</f>
        <v/>
      </c>
      <c r="AW1127" s="254" t="str">
        <f>IF(U1127&gt;0,U1127,"")</f>
        <v/>
      </c>
      <c r="AX1127" s="254" t="str">
        <f>IF(W1127&gt;0,W1127,"")</f>
        <v/>
      </c>
      <c r="AY1127" s="255" t="str">
        <f>IF(Y1127&gt;0,Y1127,"")</f>
        <v/>
      </c>
      <c r="AZ1127" s="255" t="str">
        <f>IF(AA1127&gt;0,AA1127,"")</f>
        <v/>
      </c>
      <c r="BA1127" s="255" t="str">
        <f>IF(SUM(O1127:AB1127)&gt;0,(SUM(O1127:AB1127)*H1127),"")</f>
        <v/>
      </c>
      <c r="BB1127" s="255" t="str">
        <f>IF(SUM(O1127:AB1127)&gt;0,K1127,"")</f>
        <v/>
      </c>
      <c r="BC1127" s="276" t="str">
        <f>IF(SUM(O1127:AB1127)&gt;0,"ITEM","")</f>
        <v/>
      </c>
      <c r="BD1127" s="193" t="str">
        <f>IF(BE1127="","",MAX(BD$879:BD1126)+1)</f>
        <v/>
      </c>
      <c r="BG1127" s="280" t="str">
        <f t="shared" si="58"/>
        <v/>
      </c>
      <c r="BH1127" s="279" t="str">
        <f t="shared" si="59"/>
        <v/>
      </c>
      <c r="BI1127" s="279" t="str">
        <f t="shared" si="60"/>
        <v/>
      </c>
      <c r="BJ1127" s="279" t="str">
        <f t="shared" si="61"/>
        <v/>
      </c>
      <c r="BK1127" s="279" t="str">
        <f t="shared" si="62"/>
        <v/>
      </c>
      <c r="BL1127" s="279" t="str">
        <f t="shared" si="63"/>
        <v/>
      </c>
      <c r="BM1127" s="279" t="str">
        <f t="shared" si="64"/>
        <v/>
      </c>
      <c r="BN1127" s="279" t="str">
        <f t="shared" si="65"/>
        <v/>
      </c>
      <c r="BO1127" s="279" t="str">
        <f t="shared" si="66"/>
        <v/>
      </c>
      <c r="BP1127" s="279" t="str">
        <f t="shared" si="67"/>
        <v/>
      </c>
      <c r="BQ1127" s="282" t="str">
        <f t="shared" si="68"/>
        <v/>
      </c>
      <c r="BR1127" s="280" t="str">
        <f t="shared" si="69"/>
        <v/>
      </c>
      <c r="BS1127" s="282" t="str">
        <f t="shared" si="70"/>
        <v/>
      </c>
    </row>
    <row r="1128" spans="1:71" ht="20.149999999999999" customHeight="1">
      <c r="A1128" s="57"/>
      <c r="B1128" s="345"/>
      <c r="C1128" s="345"/>
      <c r="D1128" s="345"/>
      <c r="E1128" s="345"/>
      <c r="F1128" s="345"/>
      <c r="G1128" s="345"/>
      <c r="H1128" s="340"/>
      <c r="I1128" s="340"/>
      <c r="J1128" s="341"/>
      <c r="K1128" s="342"/>
      <c r="L1128" s="343"/>
      <c r="M1128" s="343"/>
      <c r="N1128" s="344"/>
      <c r="O1128" s="333"/>
      <c r="P1128" s="333"/>
      <c r="Q1128" s="334"/>
      <c r="R1128" s="334"/>
      <c r="S1128" s="333"/>
      <c r="T1128" s="333"/>
      <c r="U1128" s="334"/>
      <c r="V1128" s="334"/>
      <c r="W1128" s="333"/>
      <c r="X1128" s="333"/>
      <c r="Y1128" s="334"/>
      <c r="Z1128" s="334"/>
      <c r="AA1128" s="333"/>
      <c r="AB1128" s="333"/>
      <c r="AC1128" s="348"/>
      <c r="AD1128" s="349"/>
      <c r="AE1128" s="349"/>
      <c r="AF1128" s="21"/>
      <c r="AG1128" s="332"/>
      <c r="AQ1128" s="68" t="str">
        <f>IFERROR(LEFT(B1127,SEARCH("
",B1127)),B1127)</f>
        <v xml:space="preserve">Nespresso Capsules
</v>
      </c>
      <c r="AR1128" s="193" t="str">
        <f>IF(AS1128="","",MAX(AR$879:AR1127)+1)</f>
        <v/>
      </c>
      <c r="AS1128" s="209" t="str">
        <f>IF(SUM(O1128:AB1128)&gt;0,AQ1128,"")</f>
        <v/>
      </c>
      <c r="AT1128" s="251" t="str">
        <f>IF(O1128&gt;0,O1128,"")</f>
        <v/>
      </c>
      <c r="AU1128" s="212" t="str">
        <f>IF(Q1128&gt;0,Q1128,"")</f>
        <v/>
      </c>
      <c r="AV1128" s="212" t="str">
        <f>IF(S1128&gt;0,S1128,"")</f>
        <v/>
      </c>
      <c r="AW1128" s="212" t="str">
        <f>IF(U1128&gt;0,U1128,"")</f>
        <v/>
      </c>
      <c r="AX1128" s="212" t="str">
        <f>IF(W1128&gt;0,W1128,"")</f>
        <v/>
      </c>
      <c r="AY1128" s="213" t="str">
        <f>IF(Y1128&gt;0,Y1128,"")</f>
        <v/>
      </c>
      <c r="AZ1128" s="213" t="str">
        <f>IF(AA1128&gt;0,AA1128,"")</f>
        <v/>
      </c>
      <c r="BA1128" s="255" t="str">
        <f>IF(SUM(O1128:AB1128)&gt;0,(SUM(O1128:AB1128)*H1127),"")</f>
        <v/>
      </c>
      <c r="BB1128" s="255" t="str">
        <f>IF(SUM(O1128:AB1128)&gt;0,K1128,"")</f>
        <v/>
      </c>
      <c r="BC1128" s="277" t="str">
        <f>IF(SUM(O1128:AB1128)&gt;0,"ITEM","")</f>
        <v/>
      </c>
      <c r="BD1128" s="193" t="str">
        <f>IF(BE1128="","",MAX(BD$879:BD1127)+1)</f>
        <v/>
      </c>
      <c r="BG1128" s="280" t="str">
        <f t="shared" si="58"/>
        <v/>
      </c>
      <c r="BH1128" s="279" t="str">
        <f t="shared" si="59"/>
        <v/>
      </c>
      <c r="BI1128" s="279" t="str">
        <f t="shared" si="60"/>
        <v/>
      </c>
      <c r="BJ1128" s="279" t="str">
        <f t="shared" si="61"/>
        <v/>
      </c>
      <c r="BK1128" s="279" t="str">
        <f t="shared" si="62"/>
        <v/>
      </c>
      <c r="BL1128" s="279" t="str">
        <f t="shared" si="63"/>
        <v/>
      </c>
      <c r="BM1128" s="279" t="str">
        <f t="shared" si="64"/>
        <v/>
      </c>
      <c r="BN1128" s="279" t="str">
        <f t="shared" si="65"/>
        <v/>
      </c>
      <c r="BO1128" s="279" t="str">
        <f t="shared" si="66"/>
        <v/>
      </c>
      <c r="BP1128" s="279" t="str">
        <f t="shared" si="67"/>
        <v/>
      </c>
      <c r="BQ1128" s="282" t="str">
        <f t="shared" si="68"/>
        <v/>
      </c>
      <c r="BR1128" s="280" t="str">
        <f t="shared" si="69"/>
        <v/>
      </c>
      <c r="BS1128" s="282" t="str">
        <f t="shared" si="70"/>
        <v/>
      </c>
    </row>
    <row r="1129" spans="1:71" ht="7" customHeight="1">
      <c r="A1129" s="21"/>
      <c r="B1129" s="21"/>
      <c r="C1129" s="21"/>
      <c r="D1129" s="21"/>
      <c r="E1129" s="21"/>
      <c r="F1129" s="21"/>
      <c r="G1129" s="21"/>
      <c r="H1129" s="21"/>
      <c r="I1129" s="21"/>
      <c r="J1129" s="21"/>
      <c r="K1129" s="21"/>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R1129" s="193" t="str">
        <f>IF(AS1129="","",MAX(AR$879:AR1128)+1)</f>
        <v/>
      </c>
      <c r="BD1129" s="193" t="str">
        <f>IF(BE1129="","",MAX(BD$879:BD1128)+1)</f>
        <v/>
      </c>
      <c r="BG1129" s="280" t="str">
        <f t="shared" si="58"/>
        <v/>
      </c>
      <c r="BH1129" s="279" t="str">
        <f t="shared" si="59"/>
        <v/>
      </c>
      <c r="BI1129" s="279" t="str">
        <f t="shared" si="60"/>
        <v/>
      </c>
      <c r="BJ1129" s="279" t="str">
        <f t="shared" si="61"/>
        <v/>
      </c>
      <c r="BK1129" s="279" t="str">
        <f t="shared" si="62"/>
        <v/>
      </c>
      <c r="BL1129" s="279" t="str">
        <f t="shared" si="63"/>
        <v/>
      </c>
      <c r="BM1129" s="279" t="str">
        <f t="shared" si="64"/>
        <v/>
      </c>
      <c r="BN1129" s="279" t="str">
        <f t="shared" si="65"/>
        <v/>
      </c>
      <c r="BO1129" s="279" t="str">
        <f t="shared" si="66"/>
        <v/>
      </c>
      <c r="BP1129" s="279" t="str">
        <f t="shared" si="67"/>
        <v/>
      </c>
      <c r="BQ1129" s="282" t="str">
        <f t="shared" si="68"/>
        <v/>
      </c>
      <c r="BR1129" s="280" t="str">
        <f t="shared" si="69"/>
        <v/>
      </c>
      <c r="BS1129" s="282" t="str">
        <f t="shared" si="70"/>
        <v/>
      </c>
    </row>
    <row r="1130" spans="1:71" ht="20.149999999999999" customHeight="1">
      <c r="A1130" s="57"/>
      <c r="B1130" s="345" t="s">
        <v>633</v>
      </c>
      <c r="C1130" s="345"/>
      <c r="D1130" s="345"/>
      <c r="E1130" s="345"/>
      <c r="F1130" s="345"/>
      <c r="G1130" s="345"/>
      <c r="H1130" s="340">
        <f>VLOOKUP($AG1130,PriceList,3,FALSE)</f>
        <v>50</v>
      </c>
      <c r="I1130" s="340"/>
      <c r="J1130" s="341"/>
      <c r="K1130" s="342"/>
      <c r="L1130" s="343"/>
      <c r="M1130" s="343"/>
      <c r="N1130" s="344"/>
      <c r="O1130" s="333"/>
      <c r="P1130" s="333"/>
      <c r="Q1130" s="334"/>
      <c r="R1130" s="334"/>
      <c r="S1130" s="333"/>
      <c r="T1130" s="333"/>
      <c r="U1130" s="334"/>
      <c r="V1130" s="334"/>
      <c r="W1130" s="333"/>
      <c r="X1130" s="333"/>
      <c r="Y1130" s="334"/>
      <c r="Z1130" s="334"/>
      <c r="AA1130" s="333"/>
      <c r="AB1130" s="333"/>
      <c r="AC1130" s="348">
        <f>(SUM(O1130:AB1131))*H1130</f>
        <v>0</v>
      </c>
      <c r="AD1130" s="349"/>
      <c r="AE1130" s="349"/>
      <c r="AF1130" s="21"/>
      <c r="AG1130" s="332" t="s">
        <v>634</v>
      </c>
      <c r="AJ1130" s="116" t="b">
        <f>OR(ISERROR(AC1130),ISERROR(H1130))</f>
        <v>0</v>
      </c>
      <c r="AQ1130" s="274" t="s">
        <v>635</v>
      </c>
      <c r="AR1130" s="193" t="str">
        <f>IF(AS1130="","",MAX(AR$879:AR1129)+1)</f>
        <v/>
      </c>
      <c r="AS1130" s="252" t="str">
        <f>IF(SUM(O1130:AB1130)&gt;0,AQ1130,"")</f>
        <v/>
      </c>
      <c r="AT1130" s="253" t="str">
        <f>IF(O1130&gt;0,O1130,"")</f>
        <v/>
      </c>
      <c r="AU1130" s="254" t="str">
        <f>IF(Q1130&gt;0,Q1130,"")</f>
        <v/>
      </c>
      <c r="AV1130" s="254" t="str">
        <f>IF(S1130&gt;0,S1130,"")</f>
        <v/>
      </c>
      <c r="AW1130" s="254" t="str">
        <f>IF(U1130&gt;0,U1130,"")</f>
        <v/>
      </c>
      <c r="AX1130" s="254" t="str">
        <f>IF(W1130&gt;0,W1130,"")</f>
        <v/>
      </c>
      <c r="AY1130" s="255" t="str">
        <f>IF(Y1130&gt;0,Y1130,"")</f>
        <v/>
      </c>
      <c r="AZ1130" s="255" t="str">
        <f>IF(AA1130&gt;0,AA1130,"")</f>
        <v/>
      </c>
      <c r="BA1130" s="255" t="str">
        <f>IF(SUM(O1130:AB1130)&gt;0,(SUM(O1130:AB1130)*H1130),"")</f>
        <v/>
      </c>
      <c r="BB1130" s="255" t="str">
        <f>IF(SUM(O1130:AB1130)&gt;0,K1130,"")</f>
        <v/>
      </c>
      <c r="BC1130" s="276" t="str">
        <f>IF(SUM(O1130:AB1130)&gt;0,"ITEM","")</f>
        <v/>
      </c>
      <c r="BD1130" s="193" t="str">
        <f>IF(BE1130="","",MAX(BD$879:BD1129)+1)</f>
        <v/>
      </c>
      <c r="BG1130" s="280" t="str">
        <f t="shared" si="58"/>
        <v/>
      </c>
      <c r="BH1130" s="279" t="str">
        <f t="shared" si="59"/>
        <v/>
      </c>
      <c r="BI1130" s="279" t="str">
        <f t="shared" si="60"/>
        <v/>
      </c>
      <c r="BJ1130" s="279" t="str">
        <f t="shared" si="61"/>
        <v/>
      </c>
      <c r="BK1130" s="279" t="str">
        <f t="shared" si="62"/>
        <v/>
      </c>
      <c r="BL1130" s="279" t="str">
        <f t="shared" si="63"/>
        <v/>
      </c>
      <c r="BM1130" s="279" t="str">
        <f t="shared" si="64"/>
        <v/>
      </c>
      <c r="BN1130" s="279" t="str">
        <f t="shared" si="65"/>
        <v/>
      </c>
      <c r="BO1130" s="279" t="str">
        <f t="shared" si="66"/>
        <v/>
      </c>
      <c r="BP1130" s="279" t="str">
        <f t="shared" si="67"/>
        <v/>
      </c>
      <c r="BQ1130" s="282" t="str">
        <f t="shared" si="68"/>
        <v/>
      </c>
      <c r="BR1130" s="280" t="str">
        <f t="shared" si="69"/>
        <v/>
      </c>
      <c r="BS1130" s="282" t="str">
        <f t="shared" si="70"/>
        <v/>
      </c>
    </row>
    <row r="1131" spans="1:71" ht="20.149999999999999" customHeight="1">
      <c r="A1131" s="57"/>
      <c r="B1131" s="345"/>
      <c r="C1131" s="345"/>
      <c r="D1131" s="345"/>
      <c r="E1131" s="345"/>
      <c r="F1131" s="345"/>
      <c r="G1131" s="345"/>
      <c r="H1131" s="340"/>
      <c r="I1131" s="340"/>
      <c r="J1131" s="341"/>
      <c r="K1131" s="342"/>
      <c r="L1131" s="343"/>
      <c r="M1131" s="343"/>
      <c r="N1131" s="344"/>
      <c r="O1131" s="333"/>
      <c r="P1131" s="333"/>
      <c r="Q1131" s="334"/>
      <c r="R1131" s="334"/>
      <c r="S1131" s="333"/>
      <c r="T1131" s="333"/>
      <c r="U1131" s="334"/>
      <c r="V1131" s="334"/>
      <c r="W1131" s="333"/>
      <c r="X1131" s="333"/>
      <c r="Y1131" s="334"/>
      <c r="Z1131" s="334"/>
      <c r="AA1131" s="333"/>
      <c r="AB1131" s="333"/>
      <c r="AC1131" s="348"/>
      <c r="AD1131" s="349"/>
      <c r="AE1131" s="349"/>
      <c r="AF1131" s="21"/>
      <c r="AG1131" s="332"/>
      <c r="AQ1131" s="274" t="str">
        <f>AQ1130</f>
        <v>Milk Frother</v>
      </c>
      <c r="AR1131" s="193" t="str">
        <f>IF(AS1131="","",MAX(AR$879:AR1130)+1)</f>
        <v/>
      </c>
      <c r="AS1131" s="209" t="str">
        <f>IF(SUM(O1131:AB1131)&gt;0,AQ1131,"")</f>
        <v/>
      </c>
      <c r="AT1131" s="251" t="str">
        <f>IF(O1131&gt;0,O1131,"")</f>
        <v/>
      </c>
      <c r="AU1131" s="212" t="str">
        <f>IF(Q1131&gt;0,Q1131,"")</f>
        <v/>
      </c>
      <c r="AV1131" s="212" t="str">
        <f>IF(S1131&gt;0,S1131,"")</f>
        <v/>
      </c>
      <c r="AW1131" s="212" t="str">
        <f>IF(U1131&gt;0,U1131,"")</f>
        <v/>
      </c>
      <c r="AX1131" s="212" t="str">
        <f>IF(W1131&gt;0,W1131,"")</f>
        <v/>
      </c>
      <c r="AY1131" s="213" t="str">
        <f>IF(Y1131&gt;0,Y1131,"")</f>
        <v/>
      </c>
      <c r="AZ1131" s="213" t="str">
        <f>IF(AA1131&gt;0,AA1131,"")</f>
        <v/>
      </c>
      <c r="BA1131" s="255" t="str">
        <f>IF(SUM(O1131:AB1131)&gt;0,(SUM(O1131:AB1131)*H1130),"")</f>
        <v/>
      </c>
      <c r="BB1131" s="255" t="str">
        <f>IF(SUM(O1131:AB1131)&gt;0,K1131,"")</f>
        <v/>
      </c>
      <c r="BC1131" s="277" t="str">
        <f>IF(SUM(O1131:AB1131)&gt;0,"ITEM","")</f>
        <v/>
      </c>
      <c r="BD1131" s="193" t="str">
        <f>IF(BE1131="","",MAX(BD$879:BD1130)+1)</f>
        <v/>
      </c>
      <c r="BG1131" s="280" t="str">
        <f t="shared" si="58"/>
        <v/>
      </c>
      <c r="BH1131" s="279" t="str">
        <f t="shared" si="59"/>
        <v/>
      </c>
      <c r="BI1131" s="279" t="str">
        <f t="shared" si="60"/>
        <v/>
      </c>
      <c r="BJ1131" s="279" t="str">
        <f t="shared" si="61"/>
        <v/>
      </c>
      <c r="BK1131" s="279" t="str">
        <f t="shared" si="62"/>
        <v/>
      </c>
      <c r="BL1131" s="279" t="str">
        <f t="shared" si="63"/>
        <v/>
      </c>
      <c r="BM1131" s="279" t="str">
        <f t="shared" si="64"/>
        <v/>
      </c>
      <c r="BN1131" s="279" t="str">
        <f t="shared" si="65"/>
        <v/>
      </c>
      <c r="BO1131" s="279" t="str">
        <f t="shared" si="66"/>
        <v/>
      </c>
      <c r="BP1131" s="279" t="str">
        <f t="shared" si="67"/>
        <v/>
      </c>
      <c r="BQ1131" s="282" t="str">
        <f t="shared" si="68"/>
        <v/>
      </c>
      <c r="BR1131" s="280" t="str">
        <f t="shared" si="69"/>
        <v/>
      </c>
      <c r="BS1131" s="282" t="str">
        <f t="shared" si="70"/>
        <v/>
      </c>
    </row>
    <row r="1132" spans="1:71" ht="7" customHeight="1">
      <c r="A1132" s="21"/>
      <c r="B1132" s="21"/>
      <c r="C1132" s="21"/>
      <c r="D1132" s="21"/>
      <c r="E1132" s="21"/>
      <c r="F1132" s="21"/>
      <c r="G1132" s="21"/>
      <c r="H1132" s="21"/>
      <c r="I1132" s="21"/>
      <c r="J1132" s="21"/>
      <c r="K1132" s="21"/>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R1132" s="193" t="str">
        <f>IF(AS1132="","",MAX(AR$879:AR1131)+1)</f>
        <v/>
      </c>
      <c r="BD1132" s="193" t="str">
        <f>IF(BE1132="","",MAX(BD$879:BD1131)+1)</f>
        <v/>
      </c>
      <c r="BF1132" s="263" t="b">
        <f>NOT(ISBLANK(E1133))</f>
        <v>0</v>
      </c>
      <c r="BG1132" s="280" t="str">
        <f t="shared" si="58"/>
        <v/>
      </c>
      <c r="BH1132" s="279" t="str">
        <f t="shared" si="59"/>
        <v/>
      </c>
      <c r="BI1132" s="279" t="str">
        <f t="shared" si="60"/>
        <v/>
      </c>
      <c r="BJ1132" s="279" t="str">
        <f t="shared" si="61"/>
        <v/>
      </c>
      <c r="BK1132" s="279" t="str">
        <f t="shared" si="62"/>
        <v/>
      </c>
      <c r="BL1132" s="279" t="str">
        <f t="shared" si="63"/>
        <v/>
      </c>
      <c r="BM1132" s="279" t="str">
        <f t="shared" si="64"/>
        <v/>
      </c>
      <c r="BN1132" s="279" t="str">
        <f t="shared" si="65"/>
        <v/>
      </c>
      <c r="BO1132" s="279" t="str">
        <f t="shared" si="66"/>
        <v/>
      </c>
      <c r="BP1132" s="279" t="str">
        <f t="shared" si="67"/>
        <v/>
      </c>
      <c r="BQ1132" s="282" t="str">
        <f t="shared" si="68"/>
        <v/>
      </c>
      <c r="BR1132" s="280" t="str">
        <f t="shared" si="69"/>
        <v/>
      </c>
      <c r="BS1132" s="282" t="str">
        <f t="shared" si="70"/>
        <v/>
      </c>
    </row>
    <row r="1133" spans="1:71" ht="25" customHeight="1">
      <c r="A1133" s="57"/>
      <c r="B1133" s="328" t="s">
        <v>53</v>
      </c>
      <c r="C1133" s="328"/>
      <c r="D1133" s="328"/>
      <c r="E1133" s="329"/>
      <c r="F1133" s="330"/>
      <c r="G1133" s="330"/>
      <c r="H1133" s="330"/>
      <c r="I1133" s="330"/>
      <c r="J1133" s="330"/>
      <c r="K1133" s="330"/>
      <c r="L1133" s="330"/>
      <c r="M1133" s="330"/>
      <c r="N1133" s="330"/>
      <c r="O1133" s="330"/>
      <c r="P1133" s="330"/>
      <c r="Q1133" s="330"/>
      <c r="R1133" s="330"/>
      <c r="S1133" s="330"/>
      <c r="T1133" s="330"/>
      <c r="U1133" s="330"/>
      <c r="V1133" s="330"/>
      <c r="W1133" s="330"/>
      <c r="X1133" s="330"/>
      <c r="Y1133" s="330"/>
      <c r="Z1133" s="330"/>
      <c r="AA1133" s="330"/>
      <c r="AB1133" s="330"/>
      <c r="AC1133" s="330"/>
      <c r="AD1133" s="330"/>
      <c r="AE1133" s="331"/>
      <c r="AF1133" s="21"/>
      <c r="AR1133" s="193" t="str">
        <f>IF(AS1133="","",MAX(AR$879:AR1132)+1)</f>
        <v/>
      </c>
      <c r="BD1133" s="193" t="str">
        <f>IF(BE1133="","",MAX(BD$879:BD1132)+1)</f>
        <v/>
      </c>
      <c r="BE1133" s="252" t="str">
        <f>IF(BF1132=TRUE,E1133,"")</f>
        <v/>
      </c>
      <c r="BF1133" s="252" t="str">
        <f>IF(BF1132=TRUE,"NOTE","")</f>
        <v/>
      </c>
      <c r="BG1133" s="280" t="str">
        <f t="shared" si="58"/>
        <v/>
      </c>
      <c r="BH1133" s="279" t="str">
        <f t="shared" si="59"/>
        <v/>
      </c>
      <c r="BI1133" s="279" t="str">
        <f t="shared" si="60"/>
        <v/>
      </c>
      <c r="BJ1133" s="279" t="str">
        <f t="shared" si="61"/>
        <v/>
      </c>
      <c r="BK1133" s="279" t="str">
        <f t="shared" si="62"/>
        <v/>
      </c>
      <c r="BL1133" s="279" t="str">
        <f t="shared" si="63"/>
        <v/>
      </c>
      <c r="BM1133" s="279" t="str">
        <f t="shared" si="64"/>
        <v/>
      </c>
      <c r="BN1133" s="279" t="str">
        <f t="shared" si="65"/>
        <v/>
      </c>
      <c r="BO1133" s="279" t="str">
        <f t="shared" si="66"/>
        <v/>
      </c>
      <c r="BP1133" s="279" t="str">
        <f t="shared" si="67"/>
        <v/>
      </c>
      <c r="BQ1133" s="282" t="str">
        <f t="shared" si="68"/>
        <v/>
      </c>
      <c r="BR1133" s="280" t="str">
        <f t="shared" si="69"/>
        <v/>
      </c>
      <c r="BS1133" s="282" t="str">
        <f t="shared" si="70"/>
        <v/>
      </c>
    </row>
    <row r="1134" spans="1:71" ht="10" customHeight="1">
      <c r="A1134" s="57"/>
      <c r="B1134" s="9"/>
      <c r="C1134" s="52"/>
      <c r="D1134" s="52"/>
      <c r="E1134" s="52"/>
      <c r="F1134" s="52"/>
      <c r="G1134" s="52"/>
      <c r="H1134" s="52"/>
      <c r="I1134" s="52"/>
      <c r="J1134" s="52"/>
      <c r="K1134" s="52"/>
      <c r="L1134" s="52"/>
      <c r="M1134" s="52"/>
      <c r="N1134" s="52"/>
      <c r="O1134" s="52"/>
      <c r="P1134" s="52"/>
      <c r="Q1134" s="52"/>
      <c r="R1134" s="52"/>
      <c r="S1134" s="52"/>
      <c r="T1134" s="52"/>
      <c r="U1134" s="52"/>
      <c r="V1134" s="52"/>
      <c r="W1134" s="52"/>
      <c r="X1134" s="52"/>
      <c r="Y1134" s="52"/>
      <c r="Z1134" s="52"/>
      <c r="AA1134" s="52"/>
      <c r="AB1134" s="52"/>
      <c r="AC1134" s="52"/>
      <c r="AD1134" s="52"/>
      <c r="AE1134" s="52"/>
      <c r="AF1134" s="21"/>
      <c r="AR1134" s="193" t="str">
        <f>IF(AS1134="","",MAX(AR$879:AR1133)+1)</f>
        <v/>
      </c>
      <c r="BD1134" s="193" t="str">
        <f>IF(BE1134="","",MAX(BD$879:BD1133)+1)</f>
        <v/>
      </c>
      <c r="BG1134" s="280" t="str">
        <f t="shared" si="58"/>
        <v/>
      </c>
      <c r="BH1134" s="279" t="str">
        <f t="shared" si="59"/>
        <v/>
      </c>
      <c r="BI1134" s="279" t="str">
        <f t="shared" si="60"/>
        <v/>
      </c>
      <c r="BJ1134" s="279" t="str">
        <f t="shared" si="61"/>
        <v/>
      </c>
      <c r="BK1134" s="279" t="str">
        <f t="shared" si="62"/>
        <v/>
      </c>
      <c r="BL1134" s="279" t="str">
        <f t="shared" si="63"/>
        <v/>
      </c>
      <c r="BM1134" s="279" t="str">
        <f t="shared" si="64"/>
        <v/>
      </c>
      <c r="BN1134" s="279" t="str">
        <f t="shared" si="65"/>
        <v/>
      </c>
      <c r="BO1134" s="279" t="str">
        <f t="shared" si="66"/>
        <v/>
      </c>
      <c r="BP1134" s="279" t="str">
        <f t="shared" si="67"/>
        <v/>
      </c>
      <c r="BQ1134" s="282" t="str">
        <f t="shared" si="68"/>
        <v/>
      </c>
      <c r="BR1134" s="280" t="str">
        <f t="shared" si="69"/>
        <v/>
      </c>
      <c r="BS1134" s="282" t="str">
        <f t="shared" si="70"/>
        <v/>
      </c>
    </row>
    <row r="1135" spans="1:71" ht="20.149999999999999" customHeight="1">
      <c r="A1135" s="350">
        <f>A1063+1</f>
        <v>20</v>
      </c>
      <c r="B1135" s="350"/>
      <c r="C1135" s="71"/>
      <c r="D1135" s="71"/>
      <c r="E1135" s="71"/>
      <c r="F1135" s="71"/>
      <c r="G1135" s="71"/>
      <c r="H1135" s="71"/>
      <c r="I1135" s="71"/>
      <c r="J1135" s="71"/>
      <c r="K1135" s="71"/>
      <c r="L1135" s="71"/>
      <c r="M1135" s="71"/>
      <c r="N1135" s="71"/>
      <c r="O1135" s="71"/>
      <c r="P1135" s="71"/>
      <c r="Q1135" s="71"/>
      <c r="R1135" s="71"/>
      <c r="S1135" s="71"/>
      <c r="T1135" s="71"/>
      <c r="U1135" s="71"/>
      <c r="V1135" s="71"/>
      <c r="W1135" s="71"/>
      <c r="X1135" s="71"/>
      <c r="Y1135" s="71"/>
      <c r="Z1135" s="71"/>
      <c r="AA1135" s="71"/>
      <c r="AB1135" s="71"/>
      <c r="AC1135" s="71"/>
      <c r="AD1135" s="71"/>
      <c r="AE1135" s="7"/>
      <c r="AF1135" s="7"/>
      <c r="AR1135" s="193" t="str">
        <f>IF(AS1135="","",MAX(AR$879:AR1134)+1)</f>
        <v/>
      </c>
      <c r="BD1135" s="193" t="str">
        <f>IF(BE1135="","",MAX(BD$879:BD1134)+1)</f>
        <v/>
      </c>
      <c r="BG1135" s="280" t="str">
        <f t="shared" si="58"/>
        <v/>
      </c>
      <c r="BH1135" s="279" t="str">
        <f t="shared" si="59"/>
        <v/>
      </c>
      <c r="BI1135" s="279" t="str">
        <f t="shared" si="60"/>
        <v/>
      </c>
      <c r="BJ1135" s="279" t="str">
        <f t="shared" si="61"/>
        <v/>
      </c>
      <c r="BK1135" s="279" t="str">
        <f t="shared" si="62"/>
        <v/>
      </c>
      <c r="BL1135" s="279" t="str">
        <f t="shared" si="63"/>
        <v/>
      </c>
      <c r="BM1135" s="279" t="str">
        <f t="shared" si="64"/>
        <v/>
      </c>
      <c r="BN1135" s="279" t="str">
        <f t="shared" si="65"/>
        <v/>
      </c>
      <c r="BO1135" s="279" t="str">
        <f t="shared" si="66"/>
        <v/>
      </c>
      <c r="BP1135" s="279" t="str">
        <f t="shared" si="67"/>
        <v/>
      </c>
      <c r="BQ1135" s="282" t="str">
        <f t="shared" si="68"/>
        <v/>
      </c>
      <c r="BR1135" s="280" t="str">
        <f t="shared" si="69"/>
        <v/>
      </c>
      <c r="BS1135" s="282" t="str">
        <f t="shared" si="70"/>
        <v/>
      </c>
    </row>
    <row r="1136" spans="1:71" ht="10" customHeight="1" thickBot="1">
      <c r="A1136" s="57"/>
      <c r="B1136" s="9"/>
      <c r="C1136" s="52"/>
      <c r="D1136" s="52"/>
      <c r="E1136" s="52"/>
      <c r="F1136" s="52"/>
      <c r="G1136" s="52"/>
      <c r="H1136" s="52"/>
      <c r="I1136" s="52"/>
      <c r="J1136" s="52"/>
      <c r="K1136" s="52"/>
      <c r="L1136" s="52"/>
      <c r="M1136" s="52"/>
      <c r="N1136" s="52"/>
      <c r="O1136" s="52"/>
      <c r="P1136" s="52"/>
      <c r="Q1136" s="52"/>
      <c r="R1136" s="52"/>
      <c r="S1136" s="52"/>
      <c r="T1136" s="52"/>
      <c r="U1136" s="52"/>
      <c r="V1136" s="52"/>
      <c r="W1136" s="52"/>
      <c r="X1136" s="52"/>
      <c r="Y1136" s="52"/>
      <c r="Z1136" s="52"/>
      <c r="AA1136" s="52"/>
      <c r="AB1136" s="52"/>
      <c r="AC1136" s="52"/>
      <c r="AD1136" s="52"/>
      <c r="AE1136" s="52"/>
      <c r="AF1136" s="21"/>
      <c r="AR1136" s="193" t="str">
        <f>IF(AS1136="","",MAX(AR$879:AR1135)+1)</f>
        <v/>
      </c>
      <c r="BD1136" s="193" t="str">
        <f>IF(BE1136="","",MAX(BD$879:BD1135)+1)</f>
        <v/>
      </c>
      <c r="BF1136" s="263" t="b">
        <f>NOT(ISBLANK(E1205))</f>
        <v>0</v>
      </c>
      <c r="BG1136" s="280" t="str">
        <f t="shared" si="58"/>
        <v/>
      </c>
      <c r="BH1136" s="279" t="str">
        <f t="shared" si="59"/>
        <v/>
      </c>
      <c r="BI1136" s="279" t="str">
        <f t="shared" si="60"/>
        <v/>
      </c>
      <c r="BJ1136" s="279" t="str">
        <f t="shared" si="61"/>
        <v/>
      </c>
      <c r="BK1136" s="279" t="str">
        <f t="shared" si="62"/>
        <v/>
      </c>
      <c r="BL1136" s="279" t="str">
        <f t="shared" si="63"/>
        <v/>
      </c>
      <c r="BM1136" s="279" t="str">
        <f t="shared" si="64"/>
        <v/>
      </c>
      <c r="BN1136" s="279" t="str">
        <f t="shared" si="65"/>
        <v/>
      </c>
      <c r="BO1136" s="279" t="str">
        <f t="shared" si="66"/>
        <v/>
      </c>
      <c r="BP1136" s="279" t="str">
        <f t="shared" si="67"/>
        <v/>
      </c>
      <c r="BQ1136" s="282" t="str">
        <f t="shared" si="68"/>
        <v/>
      </c>
      <c r="BR1136" s="280" t="str">
        <f t="shared" si="69"/>
        <v/>
      </c>
      <c r="BS1136" s="282" t="str">
        <f t="shared" si="70"/>
        <v/>
      </c>
    </row>
    <row r="1137" spans="1:71" ht="25" customHeight="1" thickBot="1">
      <c r="A1137" s="21"/>
      <c r="B1137" s="369" t="s">
        <v>133</v>
      </c>
      <c r="C1137" s="370"/>
      <c r="D1137" s="370"/>
      <c r="E1137" s="370"/>
      <c r="F1137" s="370"/>
      <c r="G1137" s="370"/>
      <c r="H1137" s="370"/>
      <c r="I1137" s="370"/>
      <c r="J1137" s="370"/>
      <c r="K1137" s="370"/>
      <c r="L1137" s="370"/>
      <c r="M1137" s="370"/>
      <c r="N1137" s="370"/>
      <c r="O1137" s="370"/>
      <c r="P1137" s="370"/>
      <c r="Q1137" s="370"/>
      <c r="R1137" s="370"/>
      <c r="S1137" s="370"/>
      <c r="T1137" s="370"/>
      <c r="U1137" s="370"/>
      <c r="V1137" s="370"/>
      <c r="W1137" s="370"/>
      <c r="X1137" s="370"/>
      <c r="Y1137" s="370"/>
      <c r="Z1137" s="370"/>
      <c r="AA1137" s="370"/>
      <c r="AB1137" s="370"/>
      <c r="AC1137" s="370"/>
      <c r="AD1137" s="370"/>
      <c r="AE1137" s="371"/>
      <c r="AF1137" s="21"/>
      <c r="AQ1137" s="260" t="str">
        <f>B1137</f>
        <v>Equipment and Refills</v>
      </c>
      <c r="AR1137" s="193" t="str">
        <f>IF(AS1137="","",MAX(AR$879:AR1136)+1)</f>
        <v/>
      </c>
      <c r="AS1137" s="256" t="str">
        <f>IF(AQ1144&gt;0,AQ1137,"")</f>
        <v/>
      </c>
      <c r="AT1137" s="257" t="str">
        <f>IF(AQ1144&gt;0,IF(ISBLANK(O1144),"",O1144),"")</f>
        <v/>
      </c>
      <c r="AU1137" s="258" t="str">
        <f>IF(AQ1144&gt;0,IF(ISBLANK(Q1144),"",Q1144),"")</f>
        <v/>
      </c>
      <c r="AV1137" s="258" t="str">
        <f>IF(AQ1144&gt;0,IF(ISBLANK(S1144),"",S1144),"")</f>
        <v/>
      </c>
      <c r="AW1137" s="258" t="str">
        <f>IF(AQ1144&gt;0,IF(ISBLANK(U1144),"",U1144),"")</f>
        <v/>
      </c>
      <c r="AX1137" s="258" t="str">
        <f>IF(AQ1144&gt;0,IF(ISBLANK(W1144),"",W1144),"")</f>
        <v/>
      </c>
      <c r="AY1137" s="259" t="str">
        <f>IF(AQ1144&gt;0,IF(ISBLANK(Y1144),"",Y1144),"")</f>
        <v/>
      </c>
      <c r="AZ1137" s="259" t="str">
        <f>IF(AQ1144&gt;0,IF(ISBLANK(AA1144),"",AA1144),"")</f>
        <v/>
      </c>
      <c r="BC1137" s="275" t="str">
        <f>IF(AQ1144&gt;0,"HEADING","")</f>
        <v/>
      </c>
      <c r="BD1137" s="193" t="str">
        <f>IF(BE1137="","",MAX(BD$879:BD1136)+1)</f>
        <v/>
      </c>
      <c r="BE1137" s="256" t="str">
        <f>IF(BF1136=TRUE,AQ1137,"")</f>
        <v/>
      </c>
      <c r="BF1137" s="275" t="str">
        <f>IF(BF1136=TRUE,"HEADING","")</f>
        <v/>
      </c>
      <c r="BG1137" s="280" t="str">
        <f t="shared" si="58"/>
        <v/>
      </c>
      <c r="BH1137" s="279" t="str">
        <f t="shared" si="59"/>
        <v/>
      </c>
      <c r="BI1137" s="279" t="str">
        <f t="shared" si="60"/>
        <v/>
      </c>
      <c r="BJ1137" s="279" t="str">
        <f t="shared" si="61"/>
        <v/>
      </c>
      <c r="BK1137" s="279" t="str">
        <f t="shared" si="62"/>
        <v/>
      </c>
      <c r="BL1137" s="279" t="str">
        <f t="shared" si="63"/>
        <v/>
      </c>
      <c r="BM1137" s="279" t="str">
        <f t="shared" si="64"/>
        <v/>
      </c>
      <c r="BN1137" s="279" t="str">
        <f t="shared" si="65"/>
        <v/>
      </c>
      <c r="BO1137" s="279" t="str">
        <f t="shared" si="66"/>
        <v/>
      </c>
      <c r="BP1137" s="279" t="str">
        <f t="shared" si="67"/>
        <v/>
      </c>
      <c r="BQ1137" s="282" t="str">
        <f t="shared" si="68"/>
        <v/>
      </c>
      <c r="BR1137" s="280" t="str">
        <f t="shared" si="69"/>
        <v/>
      </c>
      <c r="BS1137" s="282" t="str">
        <f t="shared" si="70"/>
        <v/>
      </c>
    </row>
    <row r="1138" spans="1:71" ht="7" customHeight="1">
      <c r="A1138" s="21"/>
      <c r="B1138" s="21"/>
      <c r="C1138" s="21"/>
      <c r="D1138" s="21"/>
      <c r="E1138" s="21"/>
      <c r="F1138" s="21"/>
      <c r="G1138" s="21"/>
      <c r="H1138" s="21"/>
      <c r="I1138" s="21"/>
      <c r="J1138" s="21"/>
      <c r="K1138" s="21"/>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R1138" s="193" t="str">
        <f>IF(AS1138="","",MAX(AR$879:AR1137)+1)</f>
        <v/>
      </c>
      <c r="BD1138" s="193" t="str">
        <f>IF(BE1138="","",MAX(BD$879:BD1137)+1)</f>
        <v/>
      </c>
      <c r="BG1138" s="280" t="str">
        <f t="shared" si="58"/>
        <v/>
      </c>
      <c r="BH1138" s="279" t="str">
        <f t="shared" si="59"/>
        <v/>
      </c>
      <c r="BI1138" s="279" t="str">
        <f t="shared" si="60"/>
        <v/>
      </c>
      <c r="BJ1138" s="279" t="str">
        <f t="shared" si="61"/>
        <v/>
      </c>
      <c r="BK1138" s="279" t="str">
        <f t="shared" si="62"/>
        <v/>
      </c>
      <c r="BL1138" s="279" t="str">
        <f t="shared" si="63"/>
        <v/>
      </c>
      <c r="BM1138" s="279" t="str">
        <f t="shared" si="64"/>
        <v/>
      </c>
      <c r="BN1138" s="279" t="str">
        <f t="shared" si="65"/>
        <v/>
      </c>
      <c r="BO1138" s="279" t="str">
        <f t="shared" si="66"/>
        <v/>
      </c>
      <c r="BP1138" s="279" t="str">
        <f t="shared" si="67"/>
        <v/>
      </c>
      <c r="BQ1138" s="282" t="str">
        <f t="shared" si="68"/>
        <v/>
      </c>
      <c r="BR1138" s="280" t="str">
        <f t="shared" si="69"/>
        <v/>
      </c>
      <c r="BS1138" s="282" t="str">
        <f t="shared" si="70"/>
        <v/>
      </c>
    </row>
    <row r="1139" spans="1:71" ht="20.149999999999999" customHeight="1">
      <c r="A1139" s="57"/>
      <c r="B1139" s="30"/>
      <c r="C1139" s="466" t="s">
        <v>595</v>
      </c>
      <c r="D1139" s="466"/>
      <c r="E1139" s="466"/>
      <c r="F1139" s="466"/>
      <c r="G1139" s="466"/>
      <c r="H1139" s="466"/>
      <c r="I1139" s="466"/>
      <c r="J1139" s="466"/>
      <c r="K1139" s="466"/>
      <c r="L1139" s="466"/>
      <c r="M1139" s="466"/>
      <c r="N1139" s="466"/>
      <c r="O1139" s="466"/>
      <c r="P1139" s="466"/>
      <c r="Q1139" s="466"/>
      <c r="R1139" s="466"/>
      <c r="S1139" s="466"/>
      <c r="T1139" s="466"/>
      <c r="U1139" s="466"/>
      <c r="V1139" s="466"/>
      <c r="W1139" s="466"/>
      <c r="X1139" s="466"/>
      <c r="Y1139" s="466"/>
      <c r="Z1139" s="466"/>
      <c r="AA1139" s="466"/>
      <c r="AB1139" s="466"/>
      <c r="AC1139" s="466"/>
      <c r="AD1139" s="466"/>
      <c r="AE1139" s="30"/>
      <c r="AF1139" s="21"/>
      <c r="AR1139" s="193" t="str">
        <f>IF(AS1139="","",MAX(AR$879:AR1138)+1)</f>
        <v/>
      </c>
      <c r="BD1139" s="193" t="str">
        <f>IF(BE1139="","",MAX(BD$879:BD1138)+1)</f>
        <v/>
      </c>
      <c r="BG1139" s="280" t="str">
        <f t="shared" si="58"/>
        <v/>
      </c>
      <c r="BH1139" s="279" t="str">
        <f t="shared" si="59"/>
        <v/>
      </c>
      <c r="BI1139" s="279" t="str">
        <f t="shared" si="60"/>
        <v/>
      </c>
      <c r="BJ1139" s="279" t="str">
        <f t="shared" si="61"/>
        <v/>
      </c>
      <c r="BK1139" s="279" t="str">
        <f t="shared" si="62"/>
        <v/>
      </c>
      <c r="BL1139" s="279" t="str">
        <f t="shared" si="63"/>
        <v/>
      </c>
      <c r="BM1139" s="279" t="str">
        <f t="shared" si="64"/>
        <v/>
      </c>
      <c r="BN1139" s="279" t="str">
        <f t="shared" si="65"/>
        <v/>
      </c>
      <c r="BO1139" s="279" t="str">
        <f t="shared" si="66"/>
        <v/>
      </c>
      <c r="BP1139" s="279" t="str">
        <f t="shared" si="67"/>
        <v/>
      </c>
      <c r="BQ1139" s="282" t="str">
        <f t="shared" si="68"/>
        <v/>
      </c>
      <c r="BR1139" s="280" t="str">
        <f t="shared" si="69"/>
        <v/>
      </c>
      <c r="BS1139" s="282" t="str">
        <f t="shared" si="70"/>
        <v/>
      </c>
    </row>
    <row r="1140" spans="1:71" ht="7" customHeight="1">
      <c r="A1140" s="21"/>
      <c r="B1140" s="21"/>
      <c r="C1140" s="21"/>
      <c r="D1140" s="21"/>
      <c r="E1140" s="21"/>
      <c r="F1140" s="21"/>
      <c r="G1140" s="21"/>
      <c r="H1140" s="21"/>
      <c r="I1140" s="21"/>
      <c r="J1140" s="21"/>
      <c r="K1140" s="21"/>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R1140" s="193" t="str">
        <f>IF(AS1140="","",MAX(AR$879:AR1139)+1)</f>
        <v/>
      </c>
      <c r="BD1140" s="193" t="str">
        <f>IF(BE1140="","",MAX(BD$879:BD1139)+1)</f>
        <v/>
      </c>
      <c r="BG1140" s="280" t="str">
        <f t="shared" si="58"/>
        <v/>
      </c>
      <c r="BH1140" s="279" t="str">
        <f t="shared" si="59"/>
        <v/>
      </c>
      <c r="BI1140" s="279" t="str">
        <f t="shared" si="60"/>
        <v/>
      </c>
      <c r="BJ1140" s="279" t="str">
        <f t="shared" si="61"/>
        <v/>
      </c>
      <c r="BK1140" s="279" t="str">
        <f t="shared" si="62"/>
        <v/>
      </c>
      <c r="BL1140" s="279" t="str">
        <f t="shared" si="63"/>
        <v/>
      </c>
      <c r="BM1140" s="279" t="str">
        <f t="shared" si="64"/>
        <v/>
      </c>
      <c r="BN1140" s="279" t="str">
        <f t="shared" si="65"/>
        <v/>
      </c>
      <c r="BO1140" s="279" t="str">
        <f t="shared" si="66"/>
        <v/>
      </c>
      <c r="BP1140" s="279" t="str">
        <f t="shared" si="67"/>
        <v/>
      </c>
      <c r="BQ1140" s="282" t="str">
        <f t="shared" si="68"/>
        <v/>
      </c>
      <c r="BR1140" s="280" t="str">
        <f t="shared" si="69"/>
        <v/>
      </c>
      <c r="BS1140" s="282" t="str">
        <f t="shared" si="70"/>
        <v/>
      </c>
    </row>
    <row r="1141" spans="1:71" ht="7" customHeight="1">
      <c r="A1141" s="21"/>
      <c r="B1141" s="21"/>
      <c r="C1141" s="21"/>
      <c r="D1141" s="21"/>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R1141" s="193" t="str">
        <f>IF(AS1141="","",MAX(AR$879:AR1140)+1)</f>
        <v/>
      </c>
      <c r="BD1141" s="193" t="str">
        <f>IF(BE1141="","",MAX(BD$879:BD1140)+1)</f>
        <v/>
      </c>
      <c r="BG1141" s="280" t="str">
        <f t="shared" si="58"/>
        <v/>
      </c>
      <c r="BH1141" s="279" t="str">
        <f t="shared" si="59"/>
        <v/>
      </c>
      <c r="BI1141" s="279" t="str">
        <f t="shared" si="60"/>
        <v/>
      </c>
      <c r="BJ1141" s="279" t="str">
        <f t="shared" si="61"/>
        <v/>
      </c>
      <c r="BK1141" s="279" t="str">
        <f t="shared" si="62"/>
        <v/>
      </c>
      <c r="BL1141" s="279" t="str">
        <f t="shared" si="63"/>
        <v/>
      </c>
      <c r="BM1141" s="279" t="str">
        <f t="shared" si="64"/>
        <v/>
      </c>
      <c r="BN1141" s="279" t="str">
        <f t="shared" si="65"/>
        <v/>
      </c>
      <c r="BO1141" s="279" t="str">
        <f t="shared" si="66"/>
        <v/>
      </c>
      <c r="BP1141" s="279" t="str">
        <f t="shared" si="67"/>
        <v/>
      </c>
      <c r="BQ1141" s="282" t="str">
        <f t="shared" si="68"/>
        <v/>
      </c>
      <c r="BR1141" s="280" t="str">
        <f t="shared" si="69"/>
        <v/>
      </c>
      <c r="BS1141" s="282" t="str">
        <f t="shared" si="70"/>
        <v/>
      </c>
    </row>
    <row r="1142" spans="1:71" ht="20.149999999999999" customHeight="1">
      <c r="A1142" s="21"/>
      <c r="B1142" s="21"/>
      <c r="C1142" s="31"/>
      <c r="D1142" s="31"/>
      <c r="E1142" s="31"/>
      <c r="F1142" s="31"/>
      <c r="G1142" s="31"/>
      <c r="H1142" s="31"/>
      <c r="I1142" s="31"/>
      <c r="J1142" s="31"/>
      <c r="K1142" s="31"/>
      <c r="L1142" s="31"/>
      <c r="M1142" s="31"/>
      <c r="N1142" s="31"/>
      <c r="O1142" s="324" t="s">
        <v>491</v>
      </c>
      <c r="P1142" s="324"/>
      <c r="Q1142" s="324"/>
      <c r="R1142" s="324"/>
      <c r="S1142" s="324"/>
      <c r="T1142" s="324"/>
      <c r="U1142" s="324"/>
      <c r="V1142" s="324"/>
      <c r="W1142" s="324"/>
      <c r="X1142" s="324"/>
      <c r="Y1142" s="324"/>
      <c r="Z1142" s="324"/>
      <c r="AA1142" s="324"/>
      <c r="AB1142" s="324"/>
      <c r="AC1142" s="35"/>
      <c r="AD1142" s="35"/>
      <c r="AE1142" s="35"/>
      <c r="AF1142" s="21"/>
      <c r="AR1142" s="193" t="str">
        <f>IF(AS1142="","",MAX(AR$879:AR1141)+1)</f>
        <v/>
      </c>
      <c r="BD1142" s="193" t="str">
        <f>IF(BE1142="","",MAX(BD$879:BD1141)+1)</f>
        <v/>
      </c>
      <c r="BG1142" s="280" t="str">
        <f t="shared" si="58"/>
        <v/>
      </c>
      <c r="BH1142" s="279" t="str">
        <f t="shared" si="59"/>
        <v/>
      </c>
      <c r="BI1142" s="279" t="str">
        <f t="shared" si="60"/>
        <v/>
      </c>
      <c r="BJ1142" s="279" t="str">
        <f t="shared" si="61"/>
        <v/>
      </c>
      <c r="BK1142" s="279" t="str">
        <f t="shared" si="62"/>
        <v/>
      </c>
      <c r="BL1142" s="279" t="str">
        <f t="shared" si="63"/>
        <v/>
      </c>
      <c r="BM1142" s="279" t="str">
        <f t="shared" si="64"/>
        <v/>
      </c>
      <c r="BN1142" s="279" t="str">
        <f t="shared" si="65"/>
        <v/>
      </c>
      <c r="BO1142" s="279" t="str">
        <f t="shared" si="66"/>
        <v/>
      </c>
      <c r="BP1142" s="279" t="str">
        <f t="shared" si="67"/>
        <v/>
      </c>
      <c r="BQ1142" s="282" t="str">
        <f t="shared" si="68"/>
        <v/>
      </c>
      <c r="BR1142" s="280" t="str">
        <f t="shared" si="69"/>
        <v/>
      </c>
      <c r="BS1142" s="282" t="str">
        <f t="shared" si="70"/>
        <v/>
      </c>
    </row>
    <row r="1143" spans="1:71" ht="20.149999999999999" customHeight="1">
      <c r="A1143" s="21"/>
      <c r="B1143" s="335"/>
      <c r="C1143" s="335"/>
      <c r="D1143" s="335"/>
      <c r="E1143" s="335"/>
      <c r="F1143" s="335"/>
      <c r="G1143" s="335"/>
      <c r="H1143" s="21"/>
      <c r="I1143" s="26"/>
      <c r="J1143" s="26"/>
      <c r="K1143" s="21"/>
      <c r="L1143" s="26"/>
      <c r="M1143" s="26"/>
      <c r="N1143" s="26"/>
      <c r="O1143" s="336" t="s">
        <v>493</v>
      </c>
      <c r="P1143" s="336"/>
      <c r="Q1143" s="337" t="s">
        <v>494</v>
      </c>
      <c r="R1143" s="337"/>
      <c r="S1143" s="338" t="s">
        <v>495</v>
      </c>
      <c r="T1143" s="338"/>
      <c r="U1143" s="337" t="s">
        <v>496</v>
      </c>
      <c r="V1143" s="337"/>
      <c r="W1143" s="338" t="s">
        <v>497</v>
      </c>
      <c r="X1143" s="338"/>
      <c r="Y1143" s="337" t="s">
        <v>498</v>
      </c>
      <c r="Z1143" s="337"/>
      <c r="AA1143" s="338" t="s">
        <v>499</v>
      </c>
      <c r="AB1143" s="338"/>
      <c r="AC1143" s="21"/>
      <c r="AD1143" s="36"/>
      <c r="AE1143" s="36"/>
      <c r="AF1143" s="21"/>
      <c r="AQ1143" s="203" t="s">
        <v>503</v>
      </c>
      <c r="AR1143" s="193" t="str">
        <f>IF(AS1143="","",MAX(AR$879:AR1142)+1)</f>
        <v/>
      </c>
      <c r="BD1143" s="193" t="str">
        <f>IF(BE1143="","",MAX(BD$879:BD1142)+1)</f>
        <v/>
      </c>
      <c r="BG1143" s="280" t="str">
        <f t="shared" si="58"/>
        <v/>
      </c>
      <c r="BH1143" s="279" t="str">
        <f t="shared" si="59"/>
        <v/>
      </c>
      <c r="BI1143" s="279" t="str">
        <f t="shared" si="60"/>
        <v/>
      </c>
      <c r="BJ1143" s="279" t="str">
        <f t="shared" si="61"/>
        <v/>
      </c>
      <c r="BK1143" s="279" t="str">
        <f t="shared" si="62"/>
        <v/>
      </c>
      <c r="BL1143" s="279" t="str">
        <f t="shared" si="63"/>
        <v/>
      </c>
      <c r="BM1143" s="279" t="str">
        <f t="shared" si="64"/>
        <v/>
      </c>
      <c r="BN1143" s="279" t="str">
        <f t="shared" si="65"/>
        <v/>
      </c>
      <c r="BO1143" s="279" t="str">
        <f t="shared" si="66"/>
        <v/>
      </c>
      <c r="BP1143" s="279" t="str">
        <f t="shared" si="67"/>
        <v/>
      </c>
      <c r="BQ1143" s="282" t="str">
        <f t="shared" si="68"/>
        <v/>
      </c>
      <c r="BR1143" s="280" t="str">
        <f t="shared" si="69"/>
        <v/>
      </c>
      <c r="BS1143" s="282" t="str">
        <f t="shared" si="70"/>
        <v/>
      </c>
    </row>
    <row r="1144" spans="1:71" ht="20.149999999999999" customHeight="1">
      <c r="A1144" s="57"/>
      <c r="B1144" s="335"/>
      <c r="C1144" s="335"/>
      <c r="D1144" s="335"/>
      <c r="E1144" s="335"/>
      <c r="F1144" s="335"/>
      <c r="G1144" s="335"/>
      <c r="H1144" s="26"/>
      <c r="I1144" s="26"/>
      <c r="J1144" s="26"/>
      <c r="K1144" s="26"/>
      <c r="L1144" s="26"/>
      <c r="M1144" s="26"/>
      <c r="N1144" s="26"/>
      <c r="O1144" s="339"/>
      <c r="P1144" s="339"/>
      <c r="Q1144" s="321"/>
      <c r="R1144" s="321"/>
      <c r="S1144" s="322"/>
      <c r="T1144" s="323"/>
      <c r="U1144" s="321"/>
      <c r="V1144" s="321"/>
      <c r="W1144" s="322"/>
      <c r="X1144" s="323"/>
      <c r="Y1144" s="321"/>
      <c r="Z1144" s="321"/>
      <c r="AA1144" s="322"/>
      <c r="AB1144" s="323"/>
      <c r="AC1144" s="36"/>
      <c r="AD1144" s="36"/>
      <c r="AE1144" s="36"/>
      <c r="AF1144" s="21"/>
      <c r="AQ1144" s="203">
        <f>SUM($O1148:$AB1203)</f>
        <v>0</v>
      </c>
      <c r="AR1144" s="193" t="str">
        <f>IF(AS1144="","",MAX(AR$879:AR1143)+1)</f>
        <v/>
      </c>
      <c r="BC1144" s="278" t="str">
        <f>IF(AQ1144&gt;0,"DATE","")</f>
        <v/>
      </c>
      <c r="BD1144" s="193" t="str">
        <f>IF(BE1144="","",MAX(BD$879:BD1143)+1)</f>
        <v/>
      </c>
      <c r="BG1144" s="280" t="str">
        <f t="shared" si="58"/>
        <v/>
      </c>
      <c r="BH1144" s="279" t="str">
        <f t="shared" si="59"/>
        <v/>
      </c>
      <c r="BI1144" s="279" t="str">
        <f t="shared" si="60"/>
        <v/>
      </c>
      <c r="BJ1144" s="279" t="str">
        <f t="shared" si="61"/>
        <v/>
      </c>
      <c r="BK1144" s="279" t="str">
        <f t="shared" si="62"/>
        <v/>
      </c>
      <c r="BL1144" s="279" t="str">
        <f t="shared" si="63"/>
        <v/>
      </c>
      <c r="BM1144" s="279" t="str">
        <f t="shared" si="64"/>
        <v/>
      </c>
      <c r="BN1144" s="279" t="str">
        <f t="shared" si="65"/>
        <v/>
      </c>
      <c r="BO1144" s="279" t="str">
        <f t="shared" si="66"/>
        <v/>
      </c>
      <c r="BP1144" s="279" t="str">
        <f t="shared" si="67"/>
        <v/>
      </c>
      <c r="BQ1144" s="282" t="str">
        <f t="shared" si="68"/>
        <v/>
      </c>
      <c r="BR1144" s="280" t="str">
        <f t="shared" si="69"/>
        <v/>
      </c>
      <c r="BS1144" s="282" t="str">
        <f t="shared" si="70"/>
        <v/>
      </c>
    </row>
    <row r="1145" spans="1:71" ht="7" customHeight="1">
      <c r="A1145" s="21"/>
      <c r="B1145" s="21"/>
      <c r="C1145" s="21"/>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R1145" s="193" t="str">
        <f>IF(AS1145="","",MAX(AR$879:AR1144)+1)</f>
        <v/>
      </c>
      <c r="BD1145" s="193" t="str">
        <f>IF(BE1145="","",MAX(BD$879:BD1144)+1)</f>
        <v/>
      </c>
      <c r="BG1145" s="280" t="str">
        <f t="shared" si="58"/>
        <v/>
      </c>
      <c r="BH1145" s="279" t="str">
        <f t="shared" si="59"/>
        <v/>
      </c>
      <c r="BI1145" s="279" t="str">
        <f t="shared" si="60"/>
        <v/>
      </c>
      <c r="BJ1145" s="279" t="str">
        <f t="shared" si="61"/>
        <v/>
      </c>
      <c r="BK1145" s="279" t="str">
        <f t="shared" si="62"/>
        <v/>
      </c>
      <c r="BL1145" s="279" t="str">
        <f t="shared" si="63"/>
        <v/>
      </c>
      <c r="BM1145" s="279" t="str">
        <f t="shared" si="64"/>
        <v/>
      </c>
      <c r="BN1145" s="279" t="str">
        <f t="shared" si="65"/>
        <v/>
      </c>
      <c r="BO1145" s="279" t="str">
        <f t="shared" si="66"/>
        <v/>
      </c>
      <c r="BP1145" s="279" t="str">
        <f t="shared" si="67"/>
        <v/>
      </c>
      <c r="BQ1145" s="282" t="str">
        <f t="shared" si="68"/>
        <v/>
      </c>
      <c r="BR1145" s="280" t="str">
        <f t="shared" si="69"/>
        <v/>
      </c>
      <c r="BS1145" s="282" t="str">
        <f t="shared" si="70"/>
        <v/>
      </c>
    </row>
    <row r="1146" spans="1:71" ht="20.149999999999999" customHeight="1">
      <c r="A1146" s="57"/>
      <c r="B1146" s="324" t="s">
        <v>149</v>
      </c>
      <c r="C1146" s="324"/>
      <c r="D1146" s="324"/>
      <c r="E1146" s="324"/>
      <c r="F1146" s="324"/>
      <c r="G1146" s="324"/>
      <c r="H1146" s="325" t="s">
        <v>150</v>
      </c>
      <c r="I1146" s="325"/>
      <c r="J1146" s="325"/>
      <c r="K1146" s="325" t="s">
        <v>382</v>
      </c>
      <c r="L1146" s="325"/>
      <c r="M1146" s="325"/>
      <c r="N1146" s="325"/>
      <c r="O1146" s="325" t="s">
        <v>500</v>
      </c>
      <c r="P1146" s="325"/>
      <c r="Q1146" s="325"/>
      <c r="R1146" s="325"/>
      <c r="S1146" s="325"/>
      <c r="T1146" s="325"/>
      <c r="U1146" s="325"/>
      <c r="V1146" s="325"/>
      <c r="W1146" s="325"/>
      <c r="X1146" s="325"/>
      <c r="Y1146" s="325"/>
      <c r="Z1146" s="325"/>
      <c r="AA1146" s="325"/>
      <c r="AB1146" s="325"/>
      <c r="AC1146" s="326" t="s">
        <v>380</v>
      </c>
      <c r="AD1146" s="326"/>
      <c r="AE1146" s="326"/>
      <c r="AF1146" s="21"/>
      <c r="AR1146" s="193" t="str">
        <f>IF(AS1146="","",MAX(AR$879:AR1145)+1)</f>
        <v/>
      </c>
      <c r="BD1146" s="193" t="str">
        <f>IF(BE1146="","",MAX(BD$879:BD1145)+1)</f>
        <v/>
      </c>
      <c r="BG1146" s="280" t="str">
        <f t="shared" si="58"/>
        <v/>
      </c>
      <c r="BH1146" s="279" t="str">
        <f t="shared" si="59"/>
        <v/>
      </c>
      <c r="BI1146" s="279" t="str">
        <f t="shared" si="60"/>
        <v/>
      </c>
      <c r="BJ1146" s="279" t="str">
        <f t="shared" si="61"/>
        <v/>
      </c>
      <c r="BK1146" s="279" t="str">
        <f t="shared" si="62"/>
        <v/>
      </c>
      <c r="BL1146" s="279" t="str">
        <f t="shared" si="63"/>
        <v/>
      </c>
      <c r="BM1146" s="279" t="str">
        <f t="shared" si="64"/>
        <v/>
      </c>
      <c r="BN1146" s="279" t="str">
        <f t="shared" si="65"/>
        <v/>
      </c>
      <c r="BO1146" s="279" t="str">
        <f t="shared" si="66"/>
        <v/>
      </c>
      <c r="BP1146" s="279" t="str">
        <f t="shared" si="67"/>
        <v/>
      </c>
      <c r="BQ1146" s="282" t="str">
        <f t="shared" si="68"/>
        <v/>
      </c>
      <c r="BR1146" s="280" t="str">
        <f t="shared" si="69"/>
        <v/>
      </c>
      <c r="BS1146" s="282" t="str">
        <f t="shared" si="70"/>
        <v/>
      </c>
    </row>
    <row r="1147" spans="1:71" ht="7" customHeight="1">
      <c r="A1147" s="21"/>
      <c r="B1147" s="21"/>
      <c r="C1147" s="21"/>
      <c r="D1147" s="21"/>
      <c r="E1147" s="21"/>
      <c r="F1147" s="21"/>
      <c r="G1147" s="21"/>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R1147" s="193" t="str">
        <f>IF(AS1147="","",MAX(AR$879:AR1146)+1)</f>
        <v/>
      </c>
      <c r="BD1147" s="193" t="str">
        <f>IF(BE1147="","",MAX(BD$879:BD1146)+1)</f>
        <v/>
      </c>
      <c r="BG1147" s="280" t="str">
        <f t="shared" si="58"/>
        <v/>
      </c>
      <c r="BH1147" s="279" t="str">
        <f t="shared" si="59"/>
        <v/>
      </c>
      <c r="BI1147" s="279" t="str">
        <f t="shared" si="60"/>
        <v/>
      </c>
      <c r="BJ1147" s="279" t="str">
        <f t="shared" si="61"/>
        <v/>
      </c>
      <c r="BK1147" s="279" t="str">
        <f t="shared" si="62"/>
        <v/>
      </c>
      <c r="BL1147" s="279" t="str">
        <f t="shared" si="63"/>
        <v/>
      </c>
      <c r="BM1147" s="279" t="str">
        <f t="shared" si="64"/>
        <v/>
      </c>
      <c r="BN1147" s="279" t="str">
        <f t="shared" si="65"/>
        <v/>
      </c>
      <c r="BO1147" s="279" t="str">
        <f t="shared" si="66"/>
        <v/>
      </c>
      <c r="BP1147" s="279" t="str">
        <f t="shared" si="67"/>
        <v/>
      </c>
      <c r="BQ1147" s="282" t="str">
        <f t="shared" si="68"/>
        <v/>
      </c>
      <c r="BR1147" s="280" t="str">
        <f t="shared" si="69"/>
        <v/>
      </c>
      <c r="BS1147" s="282" t="str">
        <f t="shared" si="70"/>
        <v/>
      </c>
    </row>
    <row r="1148" spans="1:71" ht="35.15" customHeight="1">
      <c r="A1148" s="57"/>
      <c r="B1148" s="345" t="s">
        <v>636</v>
      </c>
      <c r="C1148" s="345"/>
      <c r="D1148" s="345"/>
      <c r="E1148" s="345"/>
      <c r="F1148" s="345"/>
      <c r="G1148" s="345"/>
      <c r="H1148" s="340">
        <f>VLOOKUP($AG1148,PriceList,3,FALSE)</f>
        <v>85</v>
      </c>
      <c r="I1148" s="340"/>
      <c r="J1148" s="341"/>
      <c r="K1148" s="342"/>
      <c r="L1148" s="343"/>
      <c r="M1148" s="343"/>
      <c r="N1148" s="344"/>
      <c r="O1148" s="333"/>
      <c r="P1148" s="333"/>
      <c r="Q1148" s="334"/>
      <c r="R1148" s="334"/>
      <c r="S1148" s="333"/>
      <c r="T1148" s="333"/>
      <c r="U1148" s="334"/>
      <c r="V1148" s="334"/>
      <c r="W1148" s="333"/>
      <c r="X1148" s="333"/>
      <c r="Y1148" s="334"/>
      <c r="Z1148" s="334"/>
      <c r="AA1148" s="333"/>
      <c r="AB1148" s="333"/>
      <c r="AC1148" s="348">
        <f>(SUM(O1148:AB1149))*H1148</f>
        <v>0</v>
      </c>
      <c r="AD1148" s="349"/>
      <c r="AE1148" s="349"/>
      <c r="AF1148" s="21"/>
      <c r="AG1148" s="332" t="s">
        <v>637</v>
      </c>
      <c r="AJ1148" s="116" t="b">
        <f>OR(ISERROR(AC1148),ISERROR(H1148))</f>
        <v>0</v>
      </c>
      <c r="AQ1148" s="68" t="str">
        <f>IFERROR(LEFT(B1148,SEARCH("
",B1148)),B1148)</f>
        <v xml:space="preserve">Water Cooler, Water and 100 Cups
</v>
      </c>
      <c r="AR1148" s="193" t="str">
        <f>IF(AS1148="","",MAX(AR$879:AR1147)+1)</f>
        <v/>
      </c>
      <c r="AS1148" s="252" t="str">
        <f>IF(SUM(O1148:AB1148)&gt;0,AQ1148,"")</f>
        <v/>
      </c>
      <c r="AT1148" s="253" t="str">
        <f>IF(O1148&gt;0,O1148,"")</f>
        <v/>
      </c>
      <c r="AU1148" s="254" t="str">
        <f>IF(Q1148&gt;0,Q1148,"")</f>
        <v/>
      </c>
      <c r="AV1148" s="254" t="str">
        <f>IF(S1148&gt;0,S1148,"")</f>
        <v/>
      </c>
      <c r="AW1148" s="254" t="str">
        <f>IF(U1148&gt;0,U1148,"")</f>
        <v/>
      </c>
      <c r="AX1148" s="254" t="str">
        <f>IF(W1148&gt;0,W1148,"")</f>
        <v/>
      </c>
      <c r="AY1148" s="255" t="str">
        <f>IF(Y1148&gt;0,Y1148,"")</f>
        <v/>
      </c>
      <c r="AZ1148" s="255" t="str">
        <f>IF(AA1148&gt;0,AA1148,"")</f>
        <v/>
      </c>
      <c r="BA1148" s="255" t="str">
        <f>IF(SUM(O1148:AB1148)&gt;0,(SUM(O1148:AB1148)*H1148),"")</f>
        <v/>
      </c>
      <c r="BB1148" s="255" t="str">
        <f>IF(SUM(O1148:AB1148)&gt;0,K1148,"")</f>
        <v/>
      </c>
      <c r="BC1148" s="276" t="str">
        <f>IF(SUM(O1148:AB1148)&gt;0,"ITEM","")</f>
        <v/>
      </c>
      <c r="BD1148" s="193" t="str">
        <f>IF(BE1148="","",MAX(BD$879:BD1147)+1)</f>
        <v/>
      </c>
      <c r="BG1148" s="280" t="str">
        <f t="shared" si="58"/>
        <v/>
      </c>
      <c r="BH1148" s="279" t="str">
        <f t="shared" si="59"/>
        <v/>
      </c>
      <c r="BI1148" s="279" t="str">
        <f t="shared" si="60"/>
        <v/>
      </c>
      <c r="BJ1148" s="279" t="str">
        <f t="shared" si="61"/>
        <v/>
      </c>
      <c r="BK1148" s="279" t="str">
        <f t="shared" si="62"/>
        <v/>
      </c>
      <c r="BL1148" s="279" t="str">
        <f t="shared" si="63"/>
        <v/>
      </c>
      <c r="BM1148" s="279" t="str">
        <f t="shared" si="64"/>
        <v/>
      </c>
      <c r="BN1148" s="279" t="str">
        <f t="shared" si="65"/>
        <v/>
      </c>
      <c r="BO1148" s="279" t="str">
        <f t="shared" si="66"/>
        <v/>
      </c>
      <c r="BP1148" s="279" t="str">
        <f t="shared" si="67"/>
        <v/>
      </c>
      <c r="BQ1148" s="282" t="str">
        <f t="shared" si="68"/>
        <v/>
      </c>
      <c r="BR1148" s="280" t="str">
        <f t="shared" si="69"/>
        <v/>
      </c>
      <c r="BS1148" s="282" t="str">
        <f t="shared" si="70"/>
        <v/>
      </c>
    </row>
    <row r="1149" spans="1:71" ht="35.15" customHeight="1">
      <c r="A1149" s="57"/>
      <c r="B1149" s="345"/>
      <c r="C1149" s="345"/>
      <c r="D1149" s="345"/>
      <c r="E1149" s="345"/>
      <c r="F1149" s="345"/>
      <c r="G1149" s="345"/>
      <c r="H1149" s="340"/>
      <c r="I1149" s="340"/>
      <c r="J1149" s="341"/>
      <c r="K1149" s="342"/>
      <c r="L1149" s="343"/>
      <c r="M1149" s="343"/>
      <c r="N1149" s="344"/>
      <c r="O1149" s="333"/>
      <c r="P1149" s="333"/>
      <c r="Q1149" s="334"/>
      <c r="R1149" s="334"/>
      <c r="S1149" s="333"/>
      <c r="T1149" s="333"/>
      <c r="U1149" s="334"/>
      <c r="V1149" s="334"/>
      <c r="W1149" s="333"/>
      <c r="X1149" s="333"/>
      <c r="Y1149" s="334"/>
      <c r="Z1149" s="334"/>
      <c r="AA1149" s="333"/>
      <c r="AB1149" s="333"/>
      <c r="AC1149" s="348"/>
      <c r="AD1149" s="349"/>
      <c r="AE1149" s="349"/>
      <c r="AF1149" s="21"/>
      <c r="AG1149" s="332"/>
      <c r="AQ1149" s="68" t="str">
        <f>IFERROR(LEFT(B1148,SEARCH("
",B1148)),B1148)</f>
        <v xml:space="preserve">Water Cooler, Water and 100 Cups
</v>
      </c>
      <c r="AR1149" s="193" t="str">
        <f>IF(AS1149="","",MAX(AR$879:AR1148)+1)</f>
        <v/>
      </c>
      <c r="AS1149" s="209" t="str">
        <f>IF(SUM(O1149:AB1149)&gt;0,AQ1149,"")</f>
        <v/>
      </c>
      <c r="AT1149" s="251" t="str">
        <f>IF(O1149&gt;0,O1149,"")</f>
        <v/>
      </c>
      <c r="AU1149" s="212" t="str">
        <f>IF(Q1149&gt;0,Q1149,"")</f>
        <v/>
      </c>
      <c r="AV1149" s="212" t="str">
        <f>IF(S1149&gt;0,S1149,"")</f>
        <v/>
      </c>
      <c r="AW1149" s="212" t="str">
        <f>IF(U1149&gt;0,U1149,"")</f>
        <v/>
      </c>
      <c r="AX1149" s="212" t="str">
        <f>IF(W1149&gt;0,W1149,"")</f>
        <v/>
      </c>
      <c r="AY1149" s="213" t="str">
        <f>IF(Y1149&gt;0,Y1149,"")</f>
        <v/>
      </c>
      <c r="AZ1149" s="213" t="str">
        <f>IF(AA1149&gt;0,AA1149,"")</f>
        <v/>
      </c>
      <c r="BA1149" s="255" t="str">
        <f>IF(SUM(O1149:AB1149)&gt;0,(SUM(O1149:AB1149)*H1148),"")</f>
        <v/>
      </c>
      <c r="BB1149" s="255" t="str">
        <f>IF(SUM(O1149:AB1149)&gt;0,K1149,"")</f>
        <v/>
      </c>
      <c r="BC1149" s="277" t="str">
        <f>IF(SUM(O1149:AB1149)&gt;0,"ITEM","")</f>
        <v/>
      </c>
      <c r="BD1149" s="193" t="str">
        <f>IF(BE1149="","",MAX(BD$879:BD1148)+1)</f>
        <v/>
      </c>
      <c r="BG1149" s="280" t="str">
        <f t="shared" si="58"/>
        <v/>
      </c>
      <c r="BH1149" s="279" t="str">
        <f t="shared" si="59"/>
        <v/>
      </c>
      <c r="BI1149" s="279" t="str">
        <f t="shared" si="60"/>
        <v/>
      </c>
      <c r="BJ1149" s="279" t="str">
        <f t="shared" si="61"/>
        <v/>
      </c>
      <c r="BK1149" s="279" t="str">
        <f t="shared" si="62"/>
        <v/>
      </c>
      <c r="BL1149" s="279" t="str">
        <f t="shared" si="63"/>
        <v/>
      </c>
      <c r="BM1149" s="279" t="str">
        <f t="shared" si="64"/>
        <v/>
      </c>
      <c r="BN1149" s="279" t="str">
        <f t="shared" si="65"/>
        <v/>
      </c>
      <c r="BO1149" s="279" t="str">
        <f t="shared" si="66"/>
        <v/>
      </c>
      <c r="BP1149" s="279" t="str">
        <f t="shared" si="67"/>
        <v/>
      </c>
      <c r="BQ1149" s="282" t="str">
        <f t="shared" si="68"/>
        <v/>
      </c>
      <c r="BR1149" s="280" t="str">
        <f t="shared" si="69"/>
        <v/>
      </c>
      <c r="BS1149" s="282" t="str">
        <f t="shared" si="70"/>
        <v/>
      </c>
    </row>
    <row r="1150" spans="1:71" ht="7" customHeight="1">
      <c r="A1150" s="21"/>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R1150" s="193" t="str">
        <f>IF(AS1150="","",MAX(AR$879:AR1149)+1)</f>
        <v/>
      </c>
      <c r="BD1150" s="193" t="str">
        <f>IF(BE1150="","",MAX(BD$879:BD1149)+1)</f>
        <v/>
      </c>
      <c r="BG1150" s="280" t="str">
        <f t="shared" si="58"/>
        <v/>
      </c>
      <c r="BH1150" s="279" t="str">
        <f t="shared" si="59"/>
        <v/>
      </c>
      <c r="BI1150" s="279" t="str">
        <f t="shared" si="60"/>
        <v/>
      </c>
      <c r="BJ1150" s="279" t="str">
        <f t="shared" si="61"/>
        <v/>
      </c>
      <c r="BK1150" s="279" t="str">
        <f t="shared" si="62"/>
        <v/>
      </c>
      <c r="BL1150" s="279" t="str">
        <f t="shared" si="63"/>
        <v/>
      </c>
      <c r="BM1150" s="279" t="str">
        <f t="shared" si="64"/>
        <v/>
      </c>
      <c r="BN1150" s="279" t="str">
        <f t="shared" si="65"/>
        <v/>
      </c>
      <c r="BO1150" s="279" t="str">
        <f t="shared" si="66"/>
        <v/>
      </c>
      <c r="BP1150" s="279" t="str">
        <f t="shared" si="67"/>
        <v/>
      </c>
      <c r="BQ1150" s="282" t="str">
        <f t="shared" si="68"/>
        <v/>
      </c>
      <c r="BR1150" s="280" t="str">
        <f t="shared" si="69"/>
        <v/>
      </c>
      <c r="BS1150" s="282" t="str">
        <f t="shared" si="70"/>
        <v/>
      </c>
    </row>
    <row r="1151" spans="1:71" ht="20.149999999999999" customHeight="1">
      <c r="A1151" s="57"/>
      <c r="B1151" s="345" t="s">
        <v>638</v>
      </c>
      <c r="C1151" s="345"/>
      <c r="D1151" s="345"/>
      <c r="E1151" s="345"/>
      <c r="F1151" s="345"/>
      <c r="G1151" s="345"/>
      <c r="H1151" s="340">
        <f>VLOOKUP($AG1151,PriceList,3,FALSE)</f>
        <v>5.9</v>
      </c>
      <c r="I1151" s="340"/>
      <c r="J1151" s="341"/>
      <c r="K1151" s="342"/>
      <c r="L1151" s="343"/>
      <c r="M1151" s="343"/>
      <c r="N1151" s="344"/>
      <c r="O1151" s="333"/>
      <c r="P1151" s="333"/>
      <c r="Q1151" s="334"/>
      <c r="R1151" s="334"/>
      <c r="S1151" s="333"/>
      <c r="T1151" s="333"/>
      <c r="U1151" s="334"/>
      <c r="V1151" s="334"/>
      <c r="W1151" s="333"/>
      <c r="X1151" s="333"/>
      <c r="Y1151" s="334"/>
      <c r="Z1151" s="334"/>
      <c r="AA1151" s="333"/>
      <c r="AB1151" s="333"/>
      <c r="AC1151" s="348">
        <f>(SUM(O1151:AB1152))*H1151</f>
        <v>0</v>
      </c>
      <c r="AD1151" s="349"/>
      <c r="AE1151" s="349"/>
      <c r="AF1151" s="21"/>
      <c r="AG1151" s="332" t="s">
        <v>639</v>
      </c>
      <c r="AJ1151" s="116" t="b">
        <f>OR(ISERROR(AC1151),ISERROR(H1151))</f>
        <v>0</v>
      </c>
      <c r="AQ1151" s="68" t="str">
        <f>IFERROR(LEFT(B1151,SEARCH("
",B1151)),B1151)</f>
        <v>Water Cooler Cups x 100</v>
      </c>
      <c r="AR1151" s="193" t="str">
        <f>IF(AS1151="","",MAX(AR$879:AR1150)+1)</f>
        <v/>
      </c>
      <c r="AS1151" s="252" t="str">
        <f>IF(SUM(O1151:AB1151)&gt;0,AQ1151,"")</f>
        <v/>
      </c>
      <c r="AT1151" s="253" t="str">
        <f>IF(O1151&gt;0,O1151,"")</f>
        <v/>
      </c>
      <c r="AU1151" s="254" t="str">
        <f>IF(Q1151&gt;0,Q1151,"")</f>
        <v/>
      </c>
      <c r="AV1151" s="254" t="str">
        <f>IF(S1151&gt;0,S1151,"")</f>
        <v/>
      </c>
      <c r="AW1151" s="254" t="str">
        <f>IF(U1151&gt;0,U1151,"")</f>
        <v/>
      </c>
      <c r="AX1151" s="254" t="str">
        <f>IF(W1151&gt;0,W1151,"")</f>
        <v/>
      </c>
      <c r="AY1151" s="255" t="str">
        <f>IF(Y1151&gt;0,Y1151,"")</f>
        <v/>
      </c>
      <c r="AZ1151" s="255" t="str">
        <f>IF(AA1151&gt;0,AA1151,"")</f>
        <v/>
      </c>
      <c r="BA1151" s="255" t="str">
        <f>IF(SUM(O1151:AB1151)&gt;0,(SUM(O1151:AB1151)*H1151),"")</f>
        <v/>
      </c>
      <c r="BB1151" s="255" t="str">
        <f>IF(SUM(O1151:AB1151)&gt;0,K1151,"")</f>
        <v/>
      </c>
      <c r="BC1151" s="276" t="str">
        <f>IF(SUM(O1151:AB1151)&gt;0,"ITEM","")</f>
        <v/>
      </c>
      <c r="BD1151" s="193" t="str">
        <f>IF(BE1151="","",MAX(BD$879:BD1150)+1)</f>
        <v/>
      </c>
      <c r="BG1151" s="280" t="str">
        <f t="shared" si="58"/>
        <v/>
      </c>
      <c r="BH1151" s="279" t="str">
        <f t="shared" si="59"/>
        <v/>
      </c>
      <c r="BI1151" s="279" t="str">
        <f t="shared" si="60"/>
        <v/>
      </c>
      <c r="BJ1151" s="279" t="str">
        <f t="shared" si="61"/>
        <v/>
      </c>
      <c r="BK1151" s="279" t="str">
        <f t="shared" si="62"/>
        <v/>
      </c>
      <c r="BL1151" s="279" t="str">
        <f t="shared" si="63"/>
        <v/>
      </c>
      <c r="BM1151" s="279" t="str">
        <f t="shared" si="64"/>
        <v/>
      </c>
      <c r="BN1151" s="279" t="str">
        <f t="shared" si="65"/>
        <v/>
      </c>
      <c r="BO1151" s="279" t="str">
        <f t="shared" si="66"/>
        <v/>
      </c>
      <c r="BP1151" s="279" t="str">
        <f t="shared" si="67"/>
        <v/>
      </c>
      <c r="BQ1151" s="282" t="str">
        <f t="shared" si="68"/>
        <v/>
      </c>
      <c r="BR1151" s="280" t="str">
        <f t="shared" si="69"/>
        <v/>
      </c>
      <c r="BS1151" s="282" t="str">
        <f t="shared" si="70"/>
        <v/>
      </c>
    </row>
    <row r="1152" spans="1:71" ht="20.149999999999999" customHeight="1">
      <c r="A1152" s="57"/>
      <c r="B1152" s="345"/>
      <c r="C1152" s="345"/>
      <c r="D1152" s="345"/>
      <c r="E1152" s="345"/>
      <c r="F1152" s="345"/>
      <c r="G1152" s="345"/>
      <c r="H1152" s="340"/>
      <c r="I1152" s="340"/>
      <c r="J1152" s="341"/>
      <c r="K1152" s="342"/>
      <c r="L1152" s="343"/>
      <c r="M1152" s="343"/>
      <c r="N1152" s="344"/>
      <c r="O1152" s="333"/>
      <c r="P1152" s="333"/>
      <c r="Q1152" s="334"/>
      <c r="R1152" s="334"/>
      <c r="S1152" s="333"/>
      <c r="T1152" s="333"/>
      <c r="U1152" s="334"/>
      <c r="V1152" s="334"/>
      <c r="W1152" s="333"/>
      <c r="X1152" s="333"/>
      <c r="Y1152" s="334"/>
      <c r="Z1152" s="334"/>
      <c r="AA1152" s="333"/>
      <c r="AB1152" s="333"/>
      <c r="AC1152" s="348"/>
      <c r="AD1152" s="349"/>
      <c r="AE1152" s="349"/>
      <c r="AF1152" s="21"/>
      <c r="AG1152" s="332"/>
      <c r="AQ1152" s="68" t="str">
        <f>IFERROR(LEFT(B1151,SEARCH("
",B1151)),B1151)</f>
        <v>Water Cooler Cups x 100</v>
      </c>
      <c r="AR1152" s="193" t="str">
        <f>IF(AS1152="","",MAX(AR$879:AR1151)+1)</f>
        <v/>
      </c>
      <c r="AS1152" s="209" t="str">
        <f>IF(SUM(O1152:AB1152)&gt;0,AQ1152,"")</f>
        <v/>
      </c>
      <c r="AT1152" s="251" t="str">
        <f>IF(O1152&gt;0,O1152,"")</f>
        <v/>
      </c>
      <c r="AU1152" s="212" t="str">
        <f>IF(Q1152&gt;0,Q1152,"")</f>
        <v/>
      </c>
      <c r="AV1152" s="212" t="str">
        <f>IF(S1152&gt;0,S1152,"")</f>
        <v/>
      </c>
      <c r="AW1152" s="212" t="str">
        <f>IF(U1152&gt;0,U1152,"")</f>
        <v/>
      </c>
      <c r="AX1152" s="212" t="str">
        <f>IF(W1152&gt;0,W1152,"")</f>
        <v/>
      </c>
      <c r="AY1152" s="213" t="str">
        <f>IF(Y1152&gt;0,Y1152,"")</f>
        <v/>
      </c>
      <c r="AZ1152" s="213" t="str">
        <f>IF(AA1152&gt;0,AA1152,"")</f>
        <v/>
      </c>
      <c r="BA1152" s="255" t="str">
        <f>IF(SUM(O1152:AB1152)&gt;0,(SUM(O1152:AB1152)*H1151),"")</f>
        <v/>
      </c>
      <c r="BB1152" s="255" t="str">
        <f>IF(SUM(O1152:AB1152)&gt;0,K1152,"")</f>
        <v/>
      </c>
      <c r="BC1152" s="277" t="str">
        <f>IF(SUM(O1152:AB1152)&gt;0,"ITEM","")</f>
        <v/>
      </c>
      <c r="BD1152" s="193" t="str">
        <f>IF(BE1152="","",MAX(BD$879:BD1151)+1)</f>
        <v/>
      </c>
      <c r="BG1152" s="280" t="str">
        <f t="shared" si="58"/>
        <v/>
      </c>
      <c r="BH1152" s="279" t="str">
        <f t="shared" si="59"/>
        <v/>
      </c>
      <c r="BI1152" s="279" t="str">
        <f t="shared" si="60"/>
        <v/>
      </c>
      <c r="BJ1152" s="279" t="str">
        <f t="shared" si="61"/>
        <v/>
      </c>
      <c r="BK1152" s="279" t="str">
        <f t="shared" si="62"/>
        <v/>
      </c>
      <c r="BL1152" s="279" t="str">
        <f t="shared" si="63"/>
        <v/>
      </c>
      <c r="BM1152" s="279" t="str">
        <f t="shared" si="64"/>
        <v/>
      </c>
      <c r="BN1152" s="279" t="str">
        <f t="shared" si="65"/>
        <v/>
      </c>
      <c r="BO1152" s="279" t="str">
        <f t="shared" si="66"/>
        <v/>
      </c>
      <c r="BP1152" s="279" t="str">
        <f t="shared" si="67"/>
        <v/>
      </c>
      <c r="BQ1152" s="282" t="str">
        <f t="shared" si="68"/>
        <v/>
      </c>
      <c r="BR1152" s="280" t="str">
        <f t="shared" si="69"/>
        <v/>
      </c>
      <c r="BS1152" s="282" t="str">
        <f t="shared" si="70"/>
        <v/>
      </c>
    </row>
    <row r="1153" spans="1:71" ht="7" customHeight="1">
      <c r="A1153" s="21"/>
      <c r="B1153" s="21"/>
      <c r="C1153" s="21"/>
      <c r="D1153" s="21"/>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R1153" s="193" t="str">
        <f>IF(AS1153="","",MAX(AR$879:AR1152)+1)</f>
        <v/>
      </c>
      <c r="BD1153" s="193" t="str">
        <f>IF(BE1153="","",MAX(BD$879:BD1152)+1)</f>
        <v/>
      </c>
      <c r="BG1153" s="280" t="str">
        <f t="shared" si="58"/>
        <v/>
      </c>
      <c r="BH1153" s="279" t="str">
        <f t="shared" si="59"/>
        <v/>
      </c>
      <c r="BI1153" s="279" t="str">
        <f t="shared" si="60"/>
        <v/>
      </c>
      <c r="BJ1153" s="279" t="str">
        <f t="shared" si="61"/>
        <v/>
      </c>
      <c r="BK1153" s="279" t="str">
        <f t="shared" si="62"/>
        <v/>
      </c>
      <c r="BL1153" s="279" t="str">
        <f t="shared" si="63"/>
        <v/>
      </c>
      <c r="BM1153" s="279" t="str">
        <f t="shared" si="64"/>
        <v/>
      </c>
      <c r="BN1153" s="279" t="str">
        <f t="shared" si="65"/>
        <v/>
      </c>
      <c r="BO1153" s="279" t="str">
        <f t="shared" si="66"/>
        <v/>
      </c>
      <c r="BP1153" s="279" t="str">
        <f t="shared" si="67"/>
        <v/>
      </c>
      <c r="BQ1153" s="282" t="str">
        <f t="shared" si="68"/>
        <v/>
      </c>
      <c r="BR1153" s="280" t="str">
        <f t="shared" si="69"/>
        <v/>
      </c>
      <c r="BS1153" s="282" t="str">
        <f t="shared" si="70"/>
        <v/>
      </c>
    </row>
    <row r="1154" spans="1:71" ht="25" customHeight="1">
      <c r="A1154" s="57"/>
      <c r="B1154" s="345" t="s">
        <v>640</v>
      </c>
      <c r="C1154" s="345"/>
      <c r="D1154" s="345"/>
      <c r="E1154" s="345"/>
      <c r="F1154" s="345"/>
      <c r="G1154" s="345"/>
      <c r="H1154" s="340">
        <f>VLOOKUP($AG1154,PriceList,3,FALSE)</f>
        <v>27.2</v>
      </c>
      <c r="I1154" s="340"/>
      <c r="J1154" s="341"/>
      <c r="K1154" s="342"/>
      <c r="L1154" s="343"/>
      <c r="M1154" s="343"/>
      <c r="N1154" s="344"/>
      <c r="O1154" s="333"/>
      <c r="P1154" s="333"/>
      <c r="Q1154" s="334"/>
      <c r="R1154" s="334"/>
      <c r="S1154" s="333"/>
      <c r="T1154" s="333"/>
      <c r="U1154" s="334"/>
      <c r="V1154" s="334"/>
      <c r="W1154" s="333"/>
      <c r="X1154" s="333"/>
      <c r="Y1154" s="334"/>
      <c r="Z1154" s="334"/>
      <c r="AA1154" s="333"/>
      <c r="AB1154" s="333"/>
      <c r="AC1154" s="348">
        <f>(SUM(O1154:AB1155))*H1154</f>
        <v>0</v>
      </c>
      <c r="AD1154" s="349"/>
      <c r="AE1154" s="349"/>
      <c r="AF1154" s="21"/>
      <c r="AG1154" s="332" t="s">
        <v>641</v>
      </c>
      <c r="AJ1154" s="116" t="b">
        <f>OR(ISERROR(AC1154),ISERROR(H1154))</f>
        <v>0</v>
      </c>
      <c r="AQ1154" s="68" t="str">
        <f>IFERROR(LEFT(B1154,SEARCH("
",B1154)),B1154)</f>
        <v xml:space="preserve">Water Cooler Butt and 100 Cups
</v>
      </c>
      <c r="AR1154" s="193" t="str">
        <f>IF(AS1154="","",MAX(AR$879:AR1153)+1)</f>
        <v/>
      </c>
      <c r="AS1154" s="252" t="str">
        <f>IF(SUM(O1154:AB1154)&gt;0,AQ1154,"")</f>
        <v/>
      </c>
      <c r="AT1154" s="253" t="str">
        <f>IF(O1154&gt;0,O1154,"")</f>
        <v/>
      </c>
      <c r="AU1154" s="254" t="str">
        <f>IF(Q1154&gt;0,Q1154,"")</f>
        <v/>
      </c>
      <c r="AV1154" s="254" t="str">
        <f>IF(S1154&gt;0,S1154,"")</f>
        <v/>
      </c>
      <c r="AW1154" s="254" t="str">
        <f>IF(U1154&gt;0,U1154,"")</f>
        <v/>
      </c>
      <c r="AX1154" s="254" t="str">
        <f>IF(W1154&gt;0,W1154,"")</f>
        <v/>
      </c>
      <c r="AY1154" s="255" t="str">
        <f>IF(Y1154&gt;0,Y1154,"")</f>
        <v/>
      </c>
      <c r="AZ1154" s="255" t="str">
        <f>IF(AA1154&gt;0,AA1154,"")</f>
        <v/>
      </c>
      <c r="BA1154" s="255" t="str">
        <f>IF(SUM(O1154:AB1154)&gt;0,(SUM(O1154:AB1154)*H1154),"")</f>
        <v/>
      </c>
      <c r="BB1154" s="255" t="str">
        <f>IF(SUM(O1154:AB1154)&gt;0,K1154,"")</f>
        <v/>
      </c>
      <c r="BC1154" s="276" t="str">
        <f>IF(SUM(O1154:AB1154)&gt;0,"ITEM","")</f>
        <v/>
      </c>
      <c r="BD1154" s="193" t="str">
        <f>IF(BE1154="","",MAX(BD$879:BD1153)+1)</f>
        <v/>
      </c>
      <c r="BG1154" s="280" t="str">
        <f t="shared" si="58"/>
        <v/>
      </c>
      <c r="BH1154" s="279" t="str">
        <f t="shared" si="59"/>
        <v/>
      </c>
      <c r="BI1154" s="279" t="str">
        <f t="shared" si="60"/>
        <v/>
      </c>
      <c r="BJ1154" s="279" t="str">
        <f t="shared" si="61"/>
        <v/>
      </c>
      <c r="BK1154" s="279" t="str">
        <f t="shared" si="62"/>
        <v/>
      </c>
      <c r="BL1154" s="279" t="str">
        <f t="shared" si="63"/>
        <v/>
      </c>
      <c r="BM1154" s="279" t="str">
        <f t="shared" si="64"/>
        <v/>
      </c>
      <c r="BN1154" s="279" t="str">
        <f t="shared" si="65"/>
        <v/>
      </c>
      <c r="BO1154" s="279" t="str">
        <f t="shared" si="66"/>
        <v/>
      </c>
      <c r="BP1154" s="279" t="str">
        <f t="shared" si="67"/>
        <v/>
      </c>
      <c r="BQ1154" s="282" t="str">
        <f t="shared" si="68"/>
        <v/>
      </c>
      <c r="BR1154" s="280" t="str">
        <f t="shared" si="69"/>
        <v/>
      </c>
      <c r="BS1154" s="282" t="str">
        <f t="shared" si="70"/>
        <v/>
      </c>
    </row>
    <row r="1155" spans="1:71" ht="25" customHeight="1">
      <c r="A1155" s="57"/>
      <c r="B1155" s="345"/>
      <c r="C1155" s="345"/>
      <c r="D1155" s="345"/>
      <c r="E1155" s="345"/>
      <c r="F1155" s="345"/>
      <c r="G1155" s="345"/>
      <c r="H1155" s="340"/>
      <c r="I1155" s="340"/>
      <c r="J1155" s="341"/>
      <c r="K1155" s="342"/>
      <c r="L1155" s="343"/>
      <c r="M1155" s="343"/>
      <c r="N1155" s="344"/>
      <c r="O1155" s="333"/>
      <c r="P1155" s="333"/>
      <c r="Q1155" s="334"/>
      <c r="R1155" s="334"/>
      <c r="S1155" s="333"/>
      <c r="T1155" s="333"/>
      <c r="U1155" s="334"/>
      <c r="V1155" s="334"/>
      <c r="W1155" s="333"/>
      <c r="X1155" s="333"/>
      <c r="Y1155" s="334"/>
      <c r="Z1155" s="334"/>
      <c r="AA1155" s="333"/>
      <c r="AB1155" s="333"/>
      <c r="AC1155" s="348"/>
      <c r="AD1155" s="349"/>
      <c r="AE1155" s="349"/>
      <c r="AF1155" s="21"/>
      <c r="AG1155" s="332"/>
      <c r="AQ1155" s="68" t="str">
        <f>IFERROR(LEFT(B1154,SEARCH("
",B1154)),B1154)</f>
        <v xml:space="preserve">Water Cooler Butt and 100 Cups
</v>
      </c>
      <c r="AR1155" s="193" t="str">
        <f>IF(AS1155="","",MAX(AR$879:AR1154)+1)</f>
        <v/>
      </c>
      <c r="AS1155" s="209" t="str">
        <f>IF(SUM(O1155:AB1155)&gt;0,AQ1155,"")</f>
        <v/>
      </c>
      <c r="AT1155" s="251" t="str">
        <f>IF(O1155&gt;0,O1155,"")</f>
        <v/>
      </c>
      <c r="AU1155" s="212" t="str">
        <f>IF(Q1155&gt;0,Q1155,"")</f>
        <v/>
      </c>
      <c r="AV1155" s="212" t="str">
        <f>IF(S1155&gt;0,S1155,"")</f>
        <v/>
      </c>
      <c r="AW1155" s="212" t="str">
        <f>IF(U1155&gt;0,U1155,"")</f>
        <v/>
      </c>
      <c r="AX1155" s="212" t="str">
        <f>IF(W1155&gt;0,W1155,"")</f>
        <v/>
      </c>
      <c r="AY1155" s="213" t="str">
        <f>IF(Y1155&gt;0,Y1155,"")</f>
        <v/>
      </c>
      <c r="AZ1155" s="213" t="str">
        <f>IF(AA1155&gt;0,AA1155,"")</f>
        <v/>
      </c>
      <c r="BA1155" s="255" t="str">
        <f>IF(SUM(O1155:AB1155)&gt;0,(SUM(O1155:AB1155)*H1154),"")</f>
        <v/>
      </c>
      <c r="BB1155" s="255" t="str">
        <f>IF(SUM(O1155:AB1155)&gt;0,K1155,"")</f>
        <v/>
      </c>
      <c r="BC1155" s="277" t="str">
        <f>IF(SUM(O1155:AB1155)&gt;0,"ITEM","")</f>
        <v/>
      </c>
      <c r="BD1155" s="193" t="str">
        <f>IF(BE1155="","",MAX(BD$879:BD1154)+1)</f>
        <v/>
      </c>
      <c r="BG1155" s="280" t="str">
        <f t="shared" si="58"/>
        <v/>
      </c>
      <c r="BH1155" s="279" t="str">
        <f t="shared" si="59"/>
        <v/>
      </c>
      <c r="BI1155" s="279" t="str">
        <f t="shared" si="60"/>
        <v/>
      </c>
      <c r="BJ1155" s="279" t="str">
        <f t="shared" si="61"/>
        <v/>
      </c>
      <c r="BK1155" s="279" t="str">
        <f t="shared" si="62"/>
        <v/>
      </c>
      <c r="BL1155" s="279" t="str">
        <f t="shared" si="63"/>
        <v/>
      </c>
      <c r="BM1155" s="279" t="str">
        <f t="shared" si="64"/>
        <v/>
      </c>
      <c r="BN1155" s="279" t="str">
        <f t="shared" si="65"/>
        <v/>
      </c>
      <c r="BO1155" s="279" t="str">
        <f t="shared" si="66"/>
        <v/>
      </c>
      <c r="BP1155" s="279" t="str">
        <f t="shared" si="67"/>
        <v/>
      </c>
      <c r="BQ1155" s="282" t="str">
        <f t="shared" si="68"/>
        <v/>
      </c>
      <c r="BR1155" s="280" t="str">
        <f t="shared" si="69"/>
        <v/>
      </c>
      <c r="BS1155" s="282" t="str">
        <f t="shared" si="70"/>
        <v/>
      </c>
    </row>
    <row r="1156" spans="1:71" ht="7" customHeight="1">
      <c r="A1156" s="21"/>
      <c r="B1156" s="21"/>
      <c r="C1156" s="21"/>
      <c r="D1156" s="21"/>
      <c r="E1156" s="21"/>
      <c r="F1156" s="21"/>
      <c r="G1156" s="21"/>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R1156" s="193" t="str">
        <f>IF(AS1156="","",MAX(AR$879:AR1155)+1)</f>
        <v/>
      </c>
      <c r="BD1156" s="193" t="str">
        <f>IF(BE1156="","",MAX(BD$879:BD1155)+1)</f>
        <v/>
      </c>
      <c r="BG1156" s="280" t="str">
        <f t="shared" si="58"/>
        <v/>
      </c>
      <c r="BH1156" s="279" t="str">
        <f t="shared" si="59"/>
        <v/>
      </c>
      <c r="BI1156" s="279" t="str">
        <f t="shared" si="60"/>
        <v/>
      </c>
      <c r="BJ1156" s="279" t="str">
        <f t="shared" si="61"/>
        <v/>
      </c>
      <c r="BK1156" s="279" t="str">
        <f t="shared" si="62"/>
        <v/>
      </c>
      <c r="BL1156" s="279" t="str">
        <f t="shared" si="63"/>
        <v/>
      </c>
      <c r="BM1156" s="279" t="str">
        <f t="shared" si="64"/>
        <v/>
      </c>
      <c r="BN1156" s="279" t="str">
        <f t="shared" si="65"/>
        <v/>
      </c>
      <c r="BO1156" s="279" t="str">
        <f t="shared" si="66"/>
        <v/>
      </c>
      <c r="BP1156" s="279" t="str">
        <f t="shared" si="67"/>
        <v/>
      </c>
      <c r="BQ1156" s="282" t="str">
        <f t="shared" si="68"/>
        <v/>
      </c>
      <c r="BR1156" s="280" t="str">
        <f t="shared" si="69"/>
        <v/>
      </c>
      <c r="BS1156" s="282" t="str">
        <f t="shared" si="70"/>
        <v/>
      </c>
    </row>
    <row r="1157" spans="1:71" ht="20.149999999999999" customHeight="1">
      <c r="A1157" s="57"/>
      <c r="B1157" s="345" t="s">
        <v>642</v>
      </c>
      <c r="C1157" s="345"/>
      <c r="D1157" s="345"/>
      <c r="E1157" s="345"/>
      <c r="F1157" s="345"/>
      <c r="G1157" s="345"/>
      <c r="H1157" s="340">
        <f>VLOOKUP($AG1157,PriceList,3,FALSE)</f>
        <v>6.95</v>
      </c>
      <c r="I1157" s="340"/>
      <c r="J1157" s="341"/>
      <c r="K1157" s="342"/>
      <c r="L1157" s="343"/>
      <c r="M1157" s="343"/>
      <c r="N1157" s="344"/>
      <c r="O1157" s="333"/>
      <c r="P1157" s="333"/>
      <c r="Q1157" s="334"/>
      <c r="R1157" s="334"/>
      <c r="S1157" s="333"/>
      <c r="T1157" s="333"/>
      <c r="U1157" s="334"/>
      <c r="V1157" s="334"/>
      <c r="W1157" s="333"/>
      <c r="X1157" s="333"/>
      <c r="Y1157" s="334"/>
      <c r="Z1157" s="334"/>
      <c r="AA1157" s="333"/>
      <c r="AB1157" s="333"/>
      <c r="AC1157" s="348">
        <f>(SUM(O1157:AB1158))*H1157</f>
        <v>0</v>
      </c>
      <c r="AD1157" s="349"/>
      <c r="AE1157" s="349"/>
      <c r="AF1157" s="21"/>
      <c r="AG1157" s="332" t="s">
        <v>643</v>
      </c>
      <c r="AJ1157" s="116" t="b">
        <f>OR(ISERROR(AC1157),ISERROR(H1157))</f>
        <v>0</v>
      </c>
      <c r="AQ1157" s="68" t="str">
        <f>IFERROR(LEFT(B1157,SEARCH("
",B1157)),B1157)</f>
        <v>Tall Glasses x 5</v>
      </c>
      <c r="AR1157" s="193" t="str">
        <f>IF(AS1157="","",MAX(AR$879:AR1156)+1)</f>
        <v/>
      </c>
      <c r="AS1157" s="252" t="str">
        <f>IF(SUM(O1157:AB1157)&gt;0,AQ1157,"")</f>
        <v/>
      </c>
      <c r="AT1157" s="253" t="str">
        <f>IF(O1157&gt;0,O1157,"")</f>
        <v/>
      </c>
      <c r="AU1157" s="254" t="str">
        <f>IF(Q1157&gt;0,Q1157,"")</f>
        <v/>
      </c>
      <c r="AV1157" s="254" t="str">
        <f>IF(S1157&gt;0,S1157,"")</f>
        <v/>
      </c>
      <c r="AW1157" s="254" t="str">
        <f>IF(U1157&gt;0,U1157,"")</f>
        <v/>
      </c>
      <c r="AX1157" s="254" t="str">
        <f>IF(W1157&gt;0,W1157,"")</f>
        <v/>
      </c>
      <c r="AY1157" s="255" t="str">
        <f>IF(Y1157&gt;0,Y1157,"")</f>
        <v/>
      </c>
      <c r="AZ1157" s="255" t="str">
        <f>IF(AA1157&gt;0,AA1157,"")</f>
        <v/>
      </c>
      <c r="BA1157" s="255" t="str">
        <f>IF(SUM(O1157:AB1157)&gt;0,(SUM(O1157:AB1157)*H1157),"")</f>
        <v/>
      </c>
      <c r="BB1157" s="255" t="str">
        <f>IF(SUM(O1157:AB1157)&gt;0,K1157,"")</f>
        <v/>
      </c>
      <c r="BC1157" s="276" t="str">
        <f>IF(SUM(O1157:AB1157)&gt;0,"ITEM","")</f>
        <v/>
      </c>
      <c r="BD1157" s="193" t="str">
        <f>IF(BE1157="","",MAX(BD$879:BD1156)+1)</f>
        <v/>
      </c>
      <c r="BG1157" s="280" t="str">
        <f t="shared" si="58"/>
        <v/>
      </c>
      <c r="BH1157" s="279" t="str">
        <f t="shared" si="59"/>
        <v/>
      </c>
      <c r="BI1157" s="279" t="str">
        <f t="shared" si="60"/>
        <v/>
      </c>
      <c r="BJ1157" s="279" t="str">
        <f t="shared" si="61"/>
        <v/>
      </c>
      <c r="BK1157" s="279" t="str">
        <f t="shared" si="62"/>
        <v/>
      </c>
      <c r="BL1157" s="279" t="str">
        <f t="shared" si="63"/>
        <v/>
      </c>
      <c r="BM1157" s="279" t="str">
        <f t="shared" si="64"/>
        <v/>
      </c>
      <c r="BN1157" s="279" t="str">
        <f t="shared" si="65"/>
        <v/>
      </c>
      <c r="BO1157" s="279" t="str">
        <f t="shared" si="66"/>
        <v/>
      </c>
      <c r="BP1157" s="279" t="str">
        <f t="shared" si="67"/>
        <v/>
      </c>
      <c r="BQ1157" s="282" t="str">
        <f t="shared" si="68"/>
        <v/>
      </c>
      <c r="BR1157" s="280" t="str">
        <f t="shared" si="69"/>
        <v/>
      </c>
      <c r="BS1157" s="282" t="str">
        <f t="shared" si="70"/>
        <v/>
      </c>
    </row>
    <row r="1158" spans="1:71" ht="20.149999999999999" customHeight="1">
      <c r="A1158" s="57"/>
      <c r="B1158" s="345"/>
      <c r="C1158" s="345"/>
      <c r="D1158" s="345"/>
      <c r="E1158" s="345"/>
      <c r="F1158" s="345"/>
      <c r="G1158" s="345"/>
      <c r="H1158" s="340"/>
      <c r="I1158" s="340"/>
      <c r="J1158" s="341"/>
      <c r="K1158" s="342"/>
      <c r="L1158" s="343"/>
      <c r="M1158" s="343"/>
      <c r="N1158" s="344"/>
      <c r="O1158" s="333"/>
      <c r="P1158" s="333"/>
      <c r="Q1158" s="334"/>
      <c r="R1158" s="334"/>
      <c r="S1158" s="333"/>
      <c r="T1158" s="333"/>
      <c r="U1158" s="334"/>
      <c r="V1158" s="334"/>
      <c r="W1158" s="333"/>
      <c r="X1158" s="333"/>
      <c r="Y1158" s="334"/>
      <c r="Z1158" s="334"/>
      <c r="AA1158" s="333"/>
      <c r="AB1158" s="333"/>
      <c r="AC1158" s="348"/>
      <c r="AD1158" s="349"/>
      <c r="AE1158" s="349"/>
      <c r="AF1158" s="21"/>
      <c r="AG1158" s="332"/>
      <c r="AQ1158" s="68" t="str">
        <f>IFERROR(LEFT(B1157,SEARCH("
",B1157)),B1157)</f>
        <v>Tall Glasses x 5</v>
      </c>
      <c r="AR1158" s="193" t="str">
        <f>IF(AS1158="","",MAX(AR$879:AR1157)+1)</f>
        <v/>
      </c>
      <c r="AS1158" s="209" t="str">
        <f>IF(SUM(O1158:AB1158)&gt;0,AQ1158,"")</f>
        <v/>
      </c>
      <c r="AT1158" s="251" t="str">
        <f>IF(O1158&gt;0,O1158,"")</f>
        <v/>
      </c>
      <c r="AU1158" s="212" t="str">
        <f>IF(Q1158&gt;0,Q1158,"")</f>
        <v/>
      </c>
      <c r="AV1158" s="212" t="str">
        <f>IF(S1158&gt;0,S1158,"")</f>
        <v/>
      </c>
      <c r="AW1158" s="212" t="str">
        <f>IF(U1158&gt;0,U1158,"")</f>
        <v/>
      </c>
      <c r="AX1158" s="212" t="str">
        <f>IF(W1158&gt;0,W1158,"")</f>
        <v/>
      </c>
      <c r="AY1158" s="213" t="str">
        <f>IF(Y1158&gt;0,Y1158,"")</f>
        <v/>
      </c>
      <c r="AZ1158" s="213" t="str">
        <f>IF(AA1158&gt;0,AA1158,"")</f>
        <v/>
      </c>
      <c r="BA1158" s="255" t="str">
        <f>IF(SUM(O1158:AB1158)&gt;0,(SUM(O1158:AB1158)*H1157),"")</f>
        <v/>
      </c>
      <c r="BB1158" s="255" t="str">
        <f>IF(SUM(O1158:AB1158)&gt;0,K1158,"")</f>
        <v/>
      </c>
      <c r="BC1158" s="277" t="str">
        <f>IF(SUM(O1158:AB1158)&gt;0,"ITEM","")</f>
        <v/>
      </c>
      <c r="BD1158" s="193" t="str">
        <f>IF(BE1158="","",MAX(BD$879:BD1157)+1)</f>
        <v/>
      </c>
      <c r="BG1158" s="280" t="str">
        <f t="shared" si="58"/>
        <v/>
      </c>
      <c r="BH1158" s="279" t="str">
        <f t="shared" si="59"/>
        <v/>
      </c>
      <c r="BI1158" s="279" t="str">
        <f t="shared" si="60"/>
        <v/>
      </c>
      <c r="BJ1158" s="279" t="str">
        <f t="shared" si="61"/>
        <v/>
      </c>
      <c r="BK1158" s="279" t="str">
        <f t="shared" si="62"/>
        <v/>
      </c>
      <c r="BL1158" s="279" t="str">
        <f t="shared" si="63"/>
        <v/>
      </c>
      <c r="BM1158" s="279" t="str">
        <f t="shared" si="64"/>
        <v/>
      </c>
      <c r="BN1158" s="279" t="str">
        <f t="shared" si="65"/>
        <v/>
      </c>
      <c r="BO1158" s="279" t="str">
        <f t="shared" si="66"/>
        <v/>
      </c>
      <c r="BP1158" s="279" t="str">
        <f t="shared" si="67"/>
        <v/>
      </c>
      <c r="BQ1158" s="282" t="str">
        <f t="shared" si="68"/>
        <v/>
      </c>
      <c r="BR1158" s="280" t="str">
        <f t="shared" si="69"/>
        <v/>
      </c>
      <c r="BS1158" s="282" t="str">
        <f t="shared" si="70"/>
        <v/>
      </c>
    </row>
    <row r="1159" spans="1:71" ht="7" customHeight="1">
      <c r="A1159" s="21"/>
      <c r="B1159" s="21"/>
      <c r="C1159" s="21"/>
      <c r="D1159" s="21"/>
      <c r="E1159" s="21"/>
      <c r="F1159" s="21"/>
      <c r="G1159" s="21"/>
      <c r="H1159" s="21"/>
      <c r="I1159" s="21"/>
      <c r="J1159" s="21"/>
      <c r="K1159" s="21"/>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R1159" s="193" t="str">
        <f>IF(AS1159="","",MAX(AR$879:AR1158)+1)</f>
        <v/>
      </c>
      <c r="BD1159" s="193" t="str">
        <f>IF(BE1159="","",MAX(BD$879:BD1158)+1)</f>
        <v/>
      </c>
      <c r="BG1159" s="280" t="str">
        <f t="shared" si="58"/>
        <v/>
      </c>
      <c r="BH1159" s="279" t="str">
        <f t="shared" si="59"/>
        <v/>
      </c>
      <c r="BI1159" s="279" t="str">
        <f t="shared" si="60"/>
        <v/>
      </c>
      <c r="BJ1159" s="279" t="str">
        <f t="shared" si="61"/>
        <v/>
      </c>
      <c r="BK1159" s="279" t="str">
        <f t="shared" si="62"/>
        <v/>
      </c>
      <c r="BL1159" s="279" t="str">
        <f t="shared" si="63"/>
        <v/>
      </c>
      <c r="BM1159" s="279" t="str">
        <f t="shared" si="64"/>
        <v/>
      </c>
      <c r="BN1159" s="279" t="str">
        <f t="shared" si="65"/>
        <v/>
      </c>
      <c r="BO1159" s="279" t="str">
        <f t="shared" si="66"/>
        <v/>
      </c>
      <c r="BP1159" s="279" t="str">
        <f t="shared" si="67"/>
        <v/>
      </c>
      <c r="BQ1159" s="282" t="str">
        <f t="shared" si="68"/>
        <v/>
      </c>
      <c r="BR1159" s="280" t="str">
        <f t="shared" si="69"/>
        <v/>
      </c>
      <c r="BS1159" s="282" t="str">
        <f t="shared" si="70"/>
        <v/>
      </c>
    </row>
    <row r="1160" spans="1:71" ht="20.149999999999999" customHeight="1">
      <c r="A1160" s="57"/>
      <c r="B1160" s="345" t="s">
        <v>644</v>
      </c>
      <c r="C1160" s="345"/>
      <c r="D1160" s="345"/>
      <c r="E1160" s="345"/>
      <c r="F1160" s="345"/>
      <c r="G1160" s="345"/>
      <c r="H1160" s="340">
        <f>VLOOKUP($AG1160,PriceList,3,FALSE)</f>
        <v>6.95</v>
      </c>
      <c r="I1160" s="340"/>
      <c r="J1160" s="341"/>
      <c r="K1160" s="342"/>
      <c r="L1160" s="343"/>
      <c r="M1160" s="343"/>
      <c r="N1160" s="344"/>
      <c r="O1160" s="333"/>
      <c r="P1160" s="333"/>
      <c r="Q1160" s="334"/>
      <c r="R1160" s="334"/>
      <c r="S1160" s="333"/>
      <c r="T1160" s="333"/>
      <c r="U1160" s="334"/>
      <c r="V1160" s="334"/>
      <c r="W1160" s="333"/>
      <c r="X1160" s="333"/>
      <c r="Y1160" s="334"/>
      <c r="Z1160" s="334"/>
      <c r="AA1160" s="333"/>
      <c r="AB1160" s="333"/>
      <c r="AC1160" s="348">
        <f>(SUM(O1160:AB1161))*H1160</f>
        <v>0</v>
      </c>
      <c r="AD1160" s="349"/>
      <c r="AE1160" s="349"/>
      <c r="AF1160" s="21"/>
      <c r="AG1160" s="332" t="s">
        <v>645</v>
      </c>
      <c r="AJ1160" s="116" t="b">
        <f>OR(ISERROR(AC1160),ISERROR(H1160))</f>
        <v>0</v>
      </c>
      <c r="AQ1160" s="68" t="str">
        <f>IFERROR(LEFT(B1160,SEARCH("
",B1160)),B1160)</f>
        <v>Wine Glasses x 5</v>
      </c>
      <c r="AR1160" s="193" t="str">
        <f>IF(AS1160="","",MAX(AR$879:AR1159)+1)</f>
        <v/>
      </c>
      <c r="AS1160" s="252" t="str">
        <f>IF(SUM(O1160:AB1160)&gt;0,AQ1160,"")</f>
        <v/>
      </c>
      <c r="AT1160" s="253" t="str">
        <f>IF(O1160&gt;0,O1160,"")</f>
        <v/>
      </c>
      <c r="AU1160" s="254" t="str">
        <f>IF(Q1160&gt;0,Q1160,"")</f>
        <v/>
      </c>
      <c r="AV1160" s="254" t="str">
        <f>IF(S1160&gt;0,S1160,"")</f>
        <v/>
      </c>
      <c r="AW1160" s="254" t="str">
        <f>IF(U1160&gt;0,U1160,"")</f>
        <v/>
      </c>
      <c r="AX1160" s="254" t="str">
        <f>IF(W1160&gt;0,W1160,"")</f>
        <v/>
      </c>
      <c r="AY1160" s="255" t="str">
        <f>IF(Y1160&gt;0,Y1160,"")</f>
        <v/>
      </c>
      <c r="AZ1160" s="255" t="str">
        <f>IF(AA1160&gt;0,AA1160,"")</f>
        <v/>
      </c>
      <c r="BA1160" s="255" t="str">
        <f>IF(SUM(O1160:AB1160)&gt;0,(SUM(O1160:AB1160)*H1160),"")</f>
        <v/>
      </c>
      <c r="BB1160" s="255" t="str">
        <f>IF(SUM(O1160:AB1160)&gt;0,K1160,"")</f>
        <v/>
      </c>
      <c r="BC1160" s="276" t="str">
        <f>IF(SUM(O1160:AB1160)&gt;0,"ITEM","")</f>
        <v/>
      </c>
      <c r="BD1160" s="193" t="str">
        <f>IF(BE1160="","",MAX(BD$879:BD1159)+1)</f>
        <v/>
      </c>
      <c r="BG1160" s="280" t="str">
        <f t="shared" si="58"/>
        <v/>
      </c>
      <c r="BH1160" s="279" t="str">
        <f t="shared" si="59"/>
        <v/>
      </c>
      <c r="BI1160" s="279" t="str">
        <f t="shared" si="60"/>
        <v/>
      </c>
      <c r="BJ1160" s="279" t="str">
        <f t="shared" si="61"/>
        <v/>
      </c>
      <c r="BK1160" s="279" t="str">
        <f t="shared" si="62"/>
        <v/>
      </c>
      <c r="BL1160" s="279" t="str">
        <f t="shared" si="63"/>
        <v/>
      </c>
      <c r="BM1160" s="279" t="str">
        <f t="shared" si="64"/>
        <v/>
      </c>
      <c r="BN1160" s="279" t="str">
        <f t="shared" si="65"/>
        <v/>
      </c>
      <c r="BO1160" s="279" t="str">
        <f t="shared" si="66"/>
        <v/>
      </c>
      <c r="BP1160" s="279" t="str">
        <f t="shared" si="67"/>
        <v/>
      </c>
      <c r="BQ1160" s="282" t="str">
        <f t="shared" si="68"/>
        <v/>
      </c>
      <c r="BR1160" s="280" t="str">
        <f t="shared" si="69"/>
        <v/>
      </c>
      <c r="BS1160" s="282" t="str">
        <f t="shared" si="70"/>
        <v/>
      </c>
    </row>
    <row r="1161" spans="1:71" ht="20.149999999999999" customHeight="1">
      <c r="A1161" s="57"/>
      <c r="B1161" s="345"/>
      <c r="C1161" s="345"/>
      <c r="D1161" s="345"/>
      <c r="E1161" s="345"/>
      <c r="F1161" s="345"/>
      <c r="G1161" s="345"/>
      <c r="H1161" s="340"/>
      <c r="I1161" s="340"/>
      <c r="J1161" s="341"/>
      <c r="K1161" s="342"/>
      <c r="L1161" s="343"/>
      <c r="M1161" s="343"/>
      <c r="N1161" s="344"/>
      <c r="O1161" s="333"/>
      <c r="P1161" s="333"/>
      <c r="Q1161" s="334"/>
      <c r="R1161" s="334"/>
      <c r="S1161" s="333"/>
      <c r="T1161" s="333"/>
      <c r="U1161" s="334"/>
      <c r="V1161" s="334"/>
      <c r="W1161" s="333"/>
      <c r="X1161" s="333"/>
      <c r="Y1161" s="334"/>
      <c r="Z1161" s="334"/>
      <c r="AA1161" s="333"/>
      <c r="AB1161" s="333"/>
      <c r="AC1161" s="348"/>
      <c r="AD1161" s="349"/>
      <c r="AE1161" s="349"/>
      <c r="AF1161" s="21"/>
      <c r="AG1161" s="332"/>
      <c r="AQ1161" s="68" t="str">
        <f>IFERROR(LEFT(B1160,SEARCH("
",B1160)),B1160)</f>
        <v>Wine Glasses x 5</v>
      </c>
      <c r="AR1161" s="193" t="str">
        <f>IF(AS1161="","",MAX(AR$879:AR1160)+1)</f>
        <v/>
      </c>
      <c r="AS1161" s="209" t="str">
        <f>IF(SUM(O1161:AB1161)&gt;0,AQ1161,"")</f>
        <v/>
      </c>
      <c r="AT1161" s="251" t="str">
        <f>IF(O1161&gt;0,O1161,"")</f>
        <v/>
      </c>
      <c r="AU1161" s="212" t="str">
        <f>IF(Q1161&gt;0,Q1161,"")</f>
        <v/>
      </c>
      <c r="AV1161" s="212" t="str">
        <f>IF(S1161&gt;0,S1161,"")</f>
        <v/>
      </c>
      <c r="AW1161" s="212" t="str">
        <f>IF(U1161&gt;0,U1161,"")</f>
        <v/>
      </c>
      <c r="AX1161" s="212" t="str">
        <f>IF(W1161&gt;0,W1161,"")</f>
        <v/>
      </c>
      <c r="AY1161" s="213" t="str">
        <f>IF(Y1161&gt;0,Y1161,"")</f>
        <v/>
      </c>
      <c r="AZ1161" s="213" t="str">
        <f>IF(AA1161&gt;0,AA1161,"")</f>
        <v/>
      </c>
      <c r="BA1161" s="255" t="str">
        <f>IF(SUM(O1161:AB1161)&gt;0,(SUM(O1161:AB1161)*H1160),"")</f>
        <v/>
      </c>
      <c r="BB1161" s="255" t="str">
        <f>IF(SUM(O1161:AB1161)&gt;0,K1161,"")</f>
        <v/>
      </c>
      <c r="BC1161" s="277" t="str">
        <f>IF(SUM(O1161:AB1161)&gt;0,"ITEM","")</f>
        <v/>
      </c>
      <c r="BD1161" s="193" t="str">
        <f>IF(BE1161="","",MAX(BD$879:BD1160)+1)</f>
        <v/>
      </c>
      <c r="BG1161" s="280" t="str">
        <f t="shared" si="58"/>
        <v/>
      </c>
      <c r="BH1161" s="279" t="str">
        <f t="shared" si="59"/>
        <v/>
      </c>
      <c r="BI1161" s="279" t="str">
        <f t="shared" si="60"/>
        <v/>
      </c>
      <c r="BJ1161" s="279" t="str">
        <f t="shared" si="61"/>
        <v/>
      </c>
      <c r="BK1161" s="279" t="str">
        <f t="shared" si="62"/>
        <v/>
      </c>
      <c r="BL1161" s="279" t="str">
        <f t="shared" si="63"/>
        <v/>
      </c>
      <c r="BM1161" s="279" t="str">
        <f t="shared" si="64"/>
        <v/>
      </c>
      <c r="BN1161" s="279" t="str">
        <f t="shared" si="65"/>
        <v/>
      </c>
      <c r="BO1161" s="279" t="str">
        <f t="shared" si="66"/>
        <v/>
      </c>
      <c r="BP1161" s="279" t="str">
        <f t="shared" si="67"/>
        <v/>
      </c>
      <c r="BQ1161" s="282" t="str">
        <f t="shared" si="68"/>
        <v/>
      </c>
      <c r="BR1161" s="280" t="str">
        <f t="shared" si="69"/>
        <v/>
      </c>
      <c r="BS1161" s="282" t="str">
        <f t="shared" si="70"/>
        <v/>
      </c>
    </row>
    <row r="1162" spans="1:71" ht="7" customHeight="1">
      <c r="A1162" s="21"/>
      <c r="B1162" s="21"/>
      <c r="C1162" s="21"/>
      <c r="D1162" s="21"/>
      <c r="E1162" s="21"/>
      <c r="F1162" s="21"/>
      <c r="G1162" s="21"/>
      <c r="H1162" s="21"/>
      <c r="I1162" s="21"/>
      <c r="J1162" s="21"/>
      <c r="K1162" s="21"/>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R1162" s="193" t="str">
        <f>IF(AS1162="","",MAX(AR$879:AR1161)+1)</f>
        <v/>
      </c>
      <c r="BD1162" s="193" t="str">
        <f>IF(BE1162="","",MAX(BD$879:BD1161)+1)</f>
        <v/>
      </c>
      <c r="BG1162" s="280" t="str">
        <f t="shared" si="58"/>
        <v/>
      </c>
      <c r="BH1162" s="279" t="str">
        <f t="shared" si="59"/>
        <v/>
      </c>
      <c r="BI1162" s="279" t="str">
        <f t="shared" si="60"/>
        <v/>
      </c>
      <c r="BJ1162" s="279" t="str">
        <f t="shared" si="61"/>
        <v/>
      </c>
      <c r="BK1162" s="279" t="str">
        <f t="shared" si="62"/>
        <v/>
      </c>
      <c r="BL1162" s="279" t="str">
        <f t="shared" si="63"/>
        <v/>
      </c>
      <c r="BM1162" s="279" t="str">
        <f t="shared" si="64"/>
        <v/>
      </c>
      <c r="BN1162" s="279" t="str">
        <f t="shared" si="65"/>
        <v/>
      </c>
      <c r="BO1162" s="279" t="str">
        <f t="shared" si="66"/>
        <v/>
      </c>
      <c r="BP1162" s="279" t="str">
        <f t="shared" si="67"/>
        <v/>
      </c>
      <c r="BQ1162" s="282" t="str">
        <f t="shared" si="68"/>
        <v/>
      </c>
      <c r="BR1162" s="280" t="str">
        <f t="shared" si="69"/>
        <v/>
      </c>
      <c r="BS1162" s="282" t="str">
        <f t="shared" si="70"/>
        <v/>
      </c>
    </row>
    <row r="1163" spans="1:71" ht="20.149999999999999" customHeight="1">
      <c r="A1163" s="57"/>
      <c r="B1163" s="345" t="s">
        <v>646</v>
      </c>
      <c r="C1163" s="345"/>
      <c r="D1163" s="345"/>
      <c r="E1163" s="345"/>
      <c r="F1163" s="345"/>
      <c r="G1163" s="345"/>
      <c r="H1163" s="340">
        <f>VLOOKUP($AG1163,PriceList,3,FALSE)</f>
        <v>9.9499999999999993</v>
      </c>
      <c r="I1163" s="340"/>
      <c r="J1163" s="341"/>
      <c r="K1163" s="342"/>
      <c r="L1163" s="343"/>
      <c r="M1163" s="343"/>
      <c r="N1163" s="344"/>
      <c r="O1163" s="333"/>
      <c r="P1163" s="333"/>
      <c r="Q1163" s="334"/>
      <c r="R1163" s="334"/>
      <c r="S1163" s="333"/>
      <c r="T1163" s="333"/>
      <c r="U1163" s="334"/>
      <c r="V1163" s="334"/>
      <c r="W1163" s="333"/>
      <c r="X1163" s="333"/>
      <c r="Y1163" s="334"/>
      <c r="Z1163" s="334"/>
      <c r="AA1163" s="333"/>
      <c r="AB1163" s="333"/>
      <c r="AC1163" s="348">
        <f>(SUM(O1163:AB1164))*H1163</f>
        <v>0</v>
      </c>
      <c r="AD1163" s="349"/>
      <c r="AE1163" s="349"/>
      <c r="AF1163" s="21"/>
      <c r="AG1163" s="332" t="s">
        <v>647</v>
      </c>
      <c r="AJ1163" s="116" t="b">
        <f>OR(ISERROR(AC1163),ISERROR(H1163))</f>
        <v>0</v>
      </c>
      <c r="AQ1163" s="68" t="str">
        <f>IFERROR(LEFT(B1163,SEARCH("
",B1163)),B1163)</f>
        <v>Cups and Saucers x 5</v>
      </c>
      <c r="AR1163" s="193" t="str">
        <f>IF(AS1163="","",MAX(AR$879:AR1162)+1)</f>
        <v/>
      </c>
      <c r="AS1163" s="252" t="str">
        <f>IF(SUM(O1163:AB1163)&gt;0,AQ1163,"")</f>
        <v/>
      </c>
      <c r="AT1163" s="253" t="str">
        <f>IF(O1163&gt;0,O1163,"")</f>
        <v/>
      </c>
      <c r="AU1163" s="254" t="str">
        <f>IF(Q1163&gt;0,Q1163,"")</f>
        <v/>
      </c>
      <c r="AV1163" s="254" t="str">
        <f>IF(S1163&gt;0,S1163,"")</f>
        <v/>
      </c>
      <c r="AW1163" s="254" t="str">
        <f>IF(U1163&gt;0,U1163,"")</f>
        <v/>
      </c>
      <c r="AX1163" s="254" t="str">
        <f>IF(W1163&gt;0,W1163,"")</f>
        <v/>
      </c>
      <c r="AY1163" s="255" t="str">
        <f>IF(Y1163&gt;0,Y1163,"")</f>
        <v/>
      </c>
      <c r="AZ1163" s="255" t="str">
        <f>IF(AA1163&gt;0,AA1163,"")</f>
        <v/>
      </c>
      <c r="BA1163" s="255" t="str">
        <f>IF(SUM(O1163:AB1163)&gt;0,(SUM(O1163:AB1163)*H1163),"")</f>
        <v/>
      </c>
      <c r="BB1163" s="255" t="str">
        <f>IF(SUM(O1163:AB1163)&gt;0,K1163,"")</f>
        <v/>
      </c>
      <c r="BC1163" s="276" t="str">
        <f>IF(SUM(O1163:AB1163)&gt;0,"ITEM","")</f>
        <v/>
      </c>
      <c r="BD1163" s="193" t="str">
        <f>IF(BE1163="","",MAX(BD$879:BD1162)+1)</f>
        <v/>
      </c>
      <c r="BG1163" s="280" t="str">
        <f t="shared" si="58"/>
        <v/>
      </c>
      <c r="BH1163" s="279" t="str">
        <f t="shared" si="59"/>
        <v/>
      </c>
      <c r="BI1163" s="279" t="str">
        <f t="shared" si="60"/>
        <v/>
      </c>
      <c r="BJ1163" s="279" t="str">
        <f t="shared" si="61"/>
        <v/>
      </c>
      <c r="BK1163" s="279" t="str">
        <f t="shared" si="62"/>
        <v/>
      </c>
      <c r="BL1163" s="279" t="str">
        <f t="shared" si="63"/>
        <v/>
      </c>
      <c r="BM1163" s="279" t="str">
        <f t="shared" si="64"/>
        <v/>
      </c>
      <c r="BN1163" s="279" t="str">
        <f t="shared" si="65"/>
        <v/>
      </c>
      <c r="BO1163" s="279" t="str">
        <f t="shared" si="66"/>
        <v/>
      </c>
      <c r="BP1163" s="279" t="str">
        <f t="shared" si="67"/>
        <v/>
      </c>
      <c r="BQ1163" s="282" t="str">
        <f t="shared" si="68"/>
        <v/>
      </c>
      <c r="BR1163" s="280" t="str">
        <f t="shared" si="69"/>
        <v/>
      </c>
      <c r="BS1163" s="282" t="str">
        <f t="shared" si="70"/>
        <v/>
      </c>
    </row>
    <row r="1164" spans="1:71" ht="20.149999999999999" customHeight="1">
      <c r="A1164" s="57"/>
      <c r="B1164" s="345"/>
      <c r="C1164" s="345"/>
      <c r="D1164" s="345"/>
      <c r="E1164" s="345"/>
      <c r="F1164" s="345"/>
      <c r="G1164" s="345"/>
      <c r="H1164" s="340"/>
      <c r="I1164" s="340"/>
      <c r="J1164" s="341"/>
      <c r="K1164" s="342"/>
      <c r="L1164" s="343"/>
      <c r="M1164" s="343"/>
      <c r="N1164" s="344"/>
      <c r="O1164" s="333"/>
      <c r="P1164" s="333"/>
      <c r="Q1164" s="334"/>
      <c r="R1164" s="334"/>
      <c r="S1164" s="333"/>
      <c r="T1164" s="333"/>
      <c r="U1164" s="334"/>
      <c r="V1164" s="334"/>
      <c r="W1164" s="333"/>
      <c r="X1164" s="333"/>
      <c r="Y1164" s="334"/>
      <c r="Z1164" s="334"/>
      <c r="AA1164" s="333"/>
      <c r="AB1164" s="333"/>
      <c r="AC1164" s="348"/>
      <c r="AD1164" s="349"/>
      <c r="AE1164" s="349"/>
      <c r="AF1164" s="21"/>
      <c r="AG1164" s="332"/>
      <c r="AQ1164" s="68" t="str">
        <f>IFERROR(LEFT(B1163,SEARCH("
",B1163)),B1163)</f>
        <v>Cups and Saucers x 5</v>
      </c>
      <c r="AR1164" s="193" t="str">
        <f>IF(AS1164="","",MAX(AR$879:AR1163)+1)</f>
        <v/>
      </c>
      <c r="AS1164" s="209" t="str">
        <f>IF(SUM(O1164:AB1164)&gt;0,AQ1164,"")</f>
        <v/>
      </c>
      <c r="AT1164" s="251" t="str">
        <f>IF(O1164&gt;0,O1164,"")</f>
        <v/>
      </c>
      <c r="AU1164" s="212" t="str">
        <f>IF(Q1164&gt;0,Q1164,"")</f>
        <v/>
      </c>
      <c r="AV1164" s="212" t="str">
        <f>IF(S1164&gt;0,S1164,"")</f>
        <v/>
      </c>
      <c r="AW1164" s="212" t="str">
        <f>IF(U1164&gt;0,U1164,"")</f>
        <v/>
      </c>
      <c r="AX1164" s="212" t="str">
        <f>IF(W1164&gt;0,W1164,"")</f>
        <v/>
      </c>
      <c r="AY1164" s="213" t="str">
        <f>IF(Y1164&gt;0,Y1164,"")</f>
        <v/>
      </c>
      <c r="AZ1164" s="213" t="str">
        <f>IF(AA1164&gt;0,AA1164,"")</f>
        <v/>
      </c>
      <c r="BA1164" s="255" t="str">
        <f>IF(SUM(O1164:AB1164)&gt;0,(SUM(O1164:AB1164)*H1163),"")</f>
        <v/>
      </c>
      <c r="BB1164" s="255" t="str">
        <f>IF(SUM(O1164:AB1164)&gt;0,K1164,"")</f>
        <v/>
      </c>
      <c r="BC1164" s="277" t="str">
        <f>IF(SUM(O1164:AB1164)&gt;0,"ITEM","")</f>
        <v/>
      </c>
      <c r="BD1164" s="193" t="str">
        <f>IF(BE1164="","",MAX(BD$879:BD1163)+1)</f>
        <v/>
      </c>
      <c r="BG1164" s="280" t="str">
        <f t="shared" si="58"/>
        <v/>
      </c>
      <c r="BH1164" s="279" t="str">
        <f t="shared" si="59"/>
        <v/>
      </c>
      <c r="BI1164" s="279" t="str">
        <f t="shared" si="60"/>
        <v/>
      </c>
      <c r="BJ1164" s="279" t="str">
        <f t="shared" si="61"/>
        <v/>
      </c>
      <c r="BK1164" s="279" t="str">
        <f t="shared" si="62"/>
        <v/>
      </c>
      <c r="BL1164" s="279" t="str">
        <f t="shared" si="63"/>
        <v/>
      </c>
      <c r="BM1164" s="279" t="str">
        <f t="shared" si="64"/>
        <v/>
      </c>
      <c r="BN1164" s="279" t="str">
        <f t="shared" si="65"/>
        <v/>
      </c>
      <c r="BO1164" s="279" t="str">
        <f t="shared" si="66"/>
        <v/>
      </c>
      <c r="BP1164" s="279" t="str">
        <f t="shared" si="67"/>
        <v/>
      </c>
      <c r="BQ1164" s="282" t="str">
        <f t="shared" si="68"/>
        <v/>
      </c>
      <c r="BR1164" s="280" t="str">
        <f t="shared" si="69"/>
        <v/>
      </c>
      <c r="BS1164" s="282" t="str">
        <f t="shared" si="70"/>
        <v/>
      </c>
    </row>
    <row r="1165" spans="1:71" ht="7" customHeight="1">
      <c r="A1165" s="21"/>
      <c r="B1165" s="21"/>
      <c r="C1165" s="21"/>
      <c r="D1165" s="21"/>
      <c r="E1165" s="21"/>
      <c r="F1165" s="21"/>
      <c r="G1165" s="21"/>
      <c r="H1165" s="21"/>
      <c r="I1165" s="21"/>
      <c r="J1165" s="21"/>
      <c r="K1165" s="21"/>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R1165" s="193" t="str">
        <f>IF(AS1165="","",MAX(AR$879:AR1164)+1)</f>
        <v/>
      </c>
      <c r="BD1165" s="193" t="str">
        <f>IF(BE1165="","",MAX(BD$879:BD1164)+1)</f>
        <v/>
      </c>
      <c r="BG1165" s="280" t="str">
        <f t="shared" si="58"/>
        <v/>
      </c>
      <c r="BH1165" s="279" t="str">
        <f t="shared" si="59"/>
        <v/>
      </c>
      <c r="BI1165" s="279" t="str">
        <f t="shared" si="60"/>
        <v/>
      </c>
      <c r="BJ1165" s="279" t="str">
        <f t="shared" si="61"/>
        <v/>
      </c>
      <c r="BK1165" s="279" t="str">
        <f t="shared" si="62"/>
        <v/>
      </c>
      <c r="BL1165" s="279" t="str">
        <f t="shared" si="63"/>
        <v/>
      </c>
      <c r="BM1165" s="279" t="str">
        <f t="shared" si="64"/>
        <v/>
      </c>
      <c r="BN1165" s="279" t="str">
        <f t="shared" si="65"/>
        <v/>
      </c>
      <c r="BO1165" s="279" t="str">
        <f t="shared" si="66"/>
        <v/>
      </c>
      <c r="BP1165" s="279" t="str">
        <f t="shared" si="67"/>
        <v/>
      </c>
      <c r="BQ1165" s="282" t="str">
        <f t="shared" si="68"/>
        <v/>
      </c>
      <c r="BR1165" s="280" t="str">
        <f t="shared" si="69"/>
        <v/>
      </c>
      <c r="BS1165" s="282" t="str">
        <f t="shared" si="70"/>
        <v/>
      </c>
    </row>
    <row r="1166" spans="1:71" ht="20.149999999999999" customHeight="1">
      <c r="A1166" s="57"/>
      <c r="B1166" s="345" t="s">
        <v>648</v>
      </c>
      <c r="C1166" s="345"/>
      <c r="D1166" s="345"/>
      <c r="E1166" s="345"/>
      <c r="F1166" s="345"/>
      <c r="G1166" s="345"/>
      <c r="H1166" s="340">
        <f>VLOOKUP($AG1166,PriceList,3,FALSE)</f>
        <v>2.95</v>
      </c>
      <c r="I1166" s="340"/>
      <c r="J1166" s="341"/>
      <c r="K1166" s="342"/>
      <c r="L1166" s="343"/>
      <c r="M1166" s="343"/>
      <c r="N1166" s="344"/>
      <c r="O1166" s="333"/>
      <c r="P1166" s="333"/>
      <c r="Q1166" s="334"/>
      <c r="R1166" s="334"/>
      <c r="S1166" s="333"/>
      <c r="T1166" s="333"/>
      <c r="U1166" s="334"/>
      <c r="V1166" s="334"/>
      <c r="W1166" s="333"/>
      <c r="X1166" s="333"/>
      <c r="Y1166" s="334"/>
      <c r="Z1166" s="334"/>
      <c r="AA1166" s="333"/>
      <c r="AB1166" s="333"/>
      <c r="AC1166" s="348">
        <f>(SUM(O1166:AB1167))*H1166</f>
        <v>0</v>
      </c>
      <c r="AD1166" s="349"/>
      <c r="AE1166" s="349"/>
      <c r="AF1166" s="21"/>
      <c r="AG1166" s="332" t="s">
        <v>649</v>
      </c>
      <c r="AJ1166" s="116" t="b">
        <f>OR(ISERROR(AC1166),ISERROR(H1166))</f>
        <v>0</v>
      </c>
      <c r="AQ1166" s="68" t="str">
        <f>IFERROR(LEFT(B1166,SEARCH("
",B1166)),B1166)</f>
        <v>Teaspoons x 5</v>
      </c>
      <c r="AR1166" s="193" t="str">
        <f>IF(AS1166="","",MAX(AR$879:AR1165)+1)</f>
        <v/>
      </c>
      <c r="AS1166" s="252" t="str">
        <f>IF(SUM(O1166:AB1166)&gt;0,AQ1166,"")</f>
        <v/>
      </c>
      <c r="AT1166" s="253" t="str">
        <f>IF(O1166&gt;0,O1166,"")</f>
        <v/>
      </c>
      <c r="AU1166" s="254" t="str">
        <f>IF(Q1166&gt;0,Q1166,"")</f>
        <v/>
      </c>
      <c r="AV1166" s="254" t="str">
        <f>IF(S1166&gt;0,S1166,"")</f>
        <v/>
      </c>
      <c r="AW1166" s="254" t="str">
        <f>IF(U1166&gt;0,U1166,"")</f>
        <v/>
      </c>
      <c r="AX1166" s="254" t="str">
        <f>IF(W1166&gt;0,W1166,"")</f>
        <v/>
      </c>
      <c r="AY1166" s="255" t="str">
        <f>IF(Y1166&gt;0,Y1166,"")</f>
        <v/>
      </c>
      <c r="AZ1166" s="255" t="str">
        <f>IF(AA1166&gt;0,AA1166,"")</f>
        <v/>
      </c>
      <c r="BA1166" s="255" t="str">
        <f>IF(SUM(O1166:AB1166)&gt;0,(SUM(O1166:AB1166)*H1166),"")</f>
        <v/>
      </c>
      <c r="BB1166" s="255" t="str">
        <f>IF(SUM(O1166:AB1166)&gt;0,K1166,"")</f>
        <v/>
      </c>
      <c r="BC1166" s="276" t="str">
        <f>IF(SUM(O1166:AB1166)&gt;0,"ITEM","")</f>
        <v/>
      </c>
      <c r="BD1166" s="193" t="str">
        <f>IF(BE1166="","",MAX(BD$879:BD1165)+1)</f>
        <v/>
      </c>
      <c r="BG1166" s="280" t="str">
        <f t="shared" si="58"/>
        <v/>
      </c>
      <c r="BH1166" s="279" t="str">
        <f t="shared" si="59"/>
        <v/>
      </c>
      <c r="BI1166" s="279" t="str">
        <f t="shared" si="60"/>
        <v/>
      </c>
      <c r="BJ1166" s="279" t="str">
        <f t="shared" si="61"/>
        <v/>
      </c>
      <c r="BK1166" s="279" t="str">
        <f t="shared" si="62"/>
        <v/>
      </c>
      <c r="BL1166" s="279" t="str">
        <f t="shared" si="63"/>
        <v/>
      </c>
      <c r="BM1166" s="279" t="str">
        <f t="shared" si="64"/>
        <v/>
      </c>
      <c r="BN1166" s="279" t="str">
        <f t="shared" si="65"/>
        <v/>
      </c>
      <c r="BO1166" s="279" t="str">
        <f t="shared" si="66"/>
        <v/>
      </c>
      <c r="BP1166" s="279" t="str">
        <f t="shared" si="67"/>
        <v/>
      </c>
      <c r="BQ1166" s="282" t="str">
        <f t="shared" si="68"/>
        <v/>
      </c>
      <c r="BR1166" s="280" t="str">
        <f t="shared" si="69"/>
        <v/>
      </c>
      <c r="BS1166" s="282" t="str">
        <f t="shared" si="70"/>
        <v/>
      </c>
    </row>
    <row r="1167" spans="1:71" ht="20.149999999999999" customHeight="1">
      <c r="A1167" s="57"/>
      <c r="B1167" s="345"/>
      <c r="C1167" s="345"/>
      <c r="D1167" s="345"/>
      <c r="E1167" s="345"/>
      <c r="F1167" s="345"/>
      <c r="G1167" s="345"/>
      <c r="H1167" s="340"/>
      <c r="I1167" s="340"/>
      <c r="J1167" s="341"/>
      <c r="K1167" s="342"/>
      <c r="L1167" s="343"/>
      <c r="M1167" s="343"/>
      <c r="N1167" s="344"/>
      <c r="O1167" s="333"/>
      <c r="P1167" s="333"/>
      <c r="Q1167" s="334"/>
      <c r="R1167" s="334"/>
      <c r="S1167" s="333"/>
      <c r="T1167" s="333"/>
      <c r="U1167" s="334"/>
      <c r="V1167" s="334"/>
      <c r="W1167" s="333"/>
      <c r="X1167" s="333"/>
      <c r="Y1167" s="334"/>
      <c r="Z1167" s="334"/>
      <c r="AA1167" s="333"/>
      <c r="AB1167" s="333"/>
      <c r="AC1167" s="348"/>
      <c r="AD1167" s="349"/>
      <c r="AE1167" s="349"/>
      <c r="AF1167" s="21"/>
      <c r="AG1167" s="332"/>
      <c r="AQ1167" s="68" t="str">
        <f>IFERROR(LEFT(B1166,SEARCH("
",B1166)),B1166)</f>
        <v>Teaspoons x 5</v>
      </c>
      <c r="AR1167" s="193" t="str">
        <f>IF(AS1167="","",MAX(AR$879:AR1166)+1)</f>
        <v/>
      </c>
      <c r="AS1167" s="209" t="str">
        <f>IF(SUM(O1167:AB1167)&gt;0,AQ1167,"")</f>
        <v/>
      </c>
      <c r="AT1167" s="251" t="str">
        <f>IF(O1167&gt;0,O1167,"")</f>
        <v/>
      </c>
      <c r="AU1167" s="212" t="str">
        <f>IF(Q1167&gt;0,Q1167,"")</f>
        <v/>
      </c>
      <c r="AV1167" s="212" t="str">
        <f>IF(S1167&gt;0,S1167,"")</f>
        <v/>
      </c>
      <c r="AW1167" s="212" t="str">
        <f>IF(U1167&gt;0,U1167,"")</f>
        <v/>
      </c>
      <c r="AX1167" s="212" t="str">
        <f>IF(W1167&gt;0,W1167,"")</f>
        <v/>
      </c>
      <c r="AY1167" s="213" t="str">
        <f>IF(Y1167&gt;0,Y1167,"")</f>
        <v/>
      </c>
      <c r="AZ1167" s="213" t="str">
        <f>IF(AA1167&gt;0,AA1167,"")</f>
        <v/>
      </c>
      <c r="BA1167" s="255" t="str">
        <f>IF(SUM(O1167:AB1167)&gt;0,(SUM(O1167:AB1167)*H1166),"")</f>
        <v/>
      </c>
      <c r="BB1167" s="255" t="str">
        <f>IF(SUM(O1167:AB1167)&gt;0,K1167,"")</f>
        <v/>
      </c>
      <c r="BC1167" s="277" t="str">
        <f>IF(SUM(O1167:AB1167)&gt;0,"ITEM","")</f>
        <v/>
      </c>
      <c r="BD1167" s="193" t="str">
        <f>IF(BE1167="","",MAX(BD$879:BD1166)+1)</f>
        <v/>
      </c>
      <c r="BG1167" s="280" t="str">
        <f t="shared" si="58"/>
        <v/>
      </c>
      <c r="BH1167" s="279" t="str">
        <f t="shared" si="59"/>
        <v/>
      </c>
      <c r="BI1167" s="279" t="str">
        <f t="shared" si="60"/>
        <v/>
      </c>
      <c r="BJ1167" s="279" t="str">
        <f t="shared" si="61"/>
        <v/>
      </c>
      <c r="BK1167" s="279" t="str">
        <f t="shared" si="62"/>
        <v/>
      </c>
      <c r="BL1167" s="279" t="str">
        <f t="shared" si="63"/>
        <v/>
      </c>
      <c r="BM1167" s="279" t="str">
        <f t="shared" si="64"/>
        <v/>
      </c>
      <c r="BN1167" s="279" t="str">
        <f t="shared" si="65"/>
        <v/>
      </c>
      <c r="BO1167" s="279" t="str">
        <f t="shared" si="66"/>
        <v/>
      </c>
      <c r="BP1167" s="279" t="str">
        <f t="shared" si="67"/>
        <v/>
      </c>
      <c r="BQ1167" s="282" t="str">
        <f t="shared" si="68"/>
        <v/>
      </c>
      <c r="BR1167" s="280" t="str">
        <f t="shared" si="69"/>
        <v/>
      </c>
      <c r="BS1167" s="282" t="str">
        <f t="shared" si="70"/>
        <v/>
      </c>
    </row>
    <row r="1168" spans="1:71" ht="7" customHeight="1">
      <c r="A1168" s="21"/>
      <c r="B1168" s="21"/>
      <c r="C1168" s="21"/>
      <c r="D1168" s="21"/>
      <c r="E1168" s="21"/>
      <c r="F1168" s="21"/>
      <c r="G1168" s="21"/>
      <c r="H1168" s="21"/>
      <c r="I1168" s="21"/>
      <c r="J1168" s="21"/>
      <c r="K1168" s="21"/>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R1168" s="193" t="str">
        <f>IF(AS1168="","",MAX(AR$879:AR1167)+1)</f>
        <v/>
      </c>
      <c r="BD1168" s="193" t="str">
        <f>IF(BE1168="","",MAX(BD$879:BD1167)+1)</f>
        <v/>
      </c>
      <c r="BG1168" s="280" t="str">
        <f t="shared" si="58"/>
        <v/>
      </c>
      <c r="BH1168" s="279" t="str">
        <f t="shared" si="59"/>
        <v/>
      </c>
      <c r="BI1168" s="279" t="str">
        <f t="shared" si="60"/>
        <v/>
      </c>
      <c r="BJ1168" s="279" t="str">
        <f t="shared" si="61"/>
        <v/>
      </c>
      <c r="BK1168" s="279" t="str">
        <f t="shared" si="62"/>
        <v/>
      </c>
      <c r="BL1168" s="279" t="str">
        <f t="shared" si="63"/>
        <v/>
      </c>
      <c r="BM1168" s="279" t="str">
        <f t="shared" si="64"/>
        <v/>
      </c>
      <c r="BN1168" s="279" t="str">
        <f t="shared" si="65"/>
        <v/>
      </c>
      <c r="BO1168" s="279" t="str">
        <f t="shared" si="66"/>
        <v/>
      </c>
      <c r="BP1168" s="279" t="str">
        <f t="shared" si="67"/>
        <v/>
      </c>
      <c r="BQ1168" s="282" t="str">
        <f t="shared" si="68"/>
        <v/>
      </c>
      <c r="BR1168" s="280" t="str">
        <f t="shared" si="69"/>
        <v/>
      </c>
      <c r="BS1168" s="282" t="str">
        <f t="shared" si="70"/>
        <v/>
      </c>
    </row>
    <row r="1169" spans="1:71" ht="20.149999999999999" customHeight="1">
      <c r="A1169" s="57"/>
      <c r="B1169" s="345" t="s">
        <v>650</v>
      </c>
      <c r="C1169" s="345"/>
      <c r="D1169" s="345"/>
      <c r="E1169" s="345"/>
      <c r="F1169" s="345"/>
      <c r="G1169" s="345"/>
      <c r="H1169" s="340">
        <f>VLOOKUP($AG1169,PriceList,3,FALSE)</f>
        <v>8.9499999999999993</v>
      </c>
      <c r="I1169" s="340"/>
      <c r="J1169" s="341"/>
      <c r="K1169" s="342"/>
      <c r="L1169" s="343"/>
      <c r="M1169" s="343"/>
      <c r="N1169" s="344"/>
      <c r="O1169" s="333"/>
      <c r="P1169" s="333"/>
      <c r="Q1169" s="334"/>
      <c r="R1169" s="334"/>
      <c r="S1169" s="333"/>
      <c r="T1169" s="333"/>
      <c r="U1169" s="334"/>
      <c r="V1169" s="334"/>
      <c r="W1169" s="333"/>
      <c r="X1169" s="333"/>
      <c r="Y1169" s="334"/>
      <c r="Z1169" s="334"/>
      <c r="AA1169" s="333"/>
      <c r="AB1169" s="333"/>
      <c r="AC1169" s="348">
        <f>(SUM(O1169:AB1170))*H1169</f>
        <v>0</v>
      </c>
      <c r="AD1169" s="349"/>
      <c r="AE1169" s="349"/>
      <c r="AF1169" s="21"/>
      <c r="AG1169" s="332" t="s">
        <v>651</v>
      </c>
      <c r="AJ1169" s="116" t="b">
        <f>OR(ISERROR(AC1169),ISERROR(H1169))</f>
        <v>0</v>
      </c>
      <c r="AQ1169" s="68" t="str">
        <f>IFERROR(LEFT(B1169,SEARCH("
",B1169)),B1169)</f>
        <v>Mugs x 6</v>
      </c>
      <c r="AR1169" s="193" t="str">
        <f>IF(AS1169="","",MAX(AR$879:AR1168)+1)</f>
        <v/>
      </c>
      <c r="AS1169" s="252" t="str">
        <f>IF(SUM(O1169:AB1169)&gt;0,AQ1169,"")</f>
        <v/>
      </c>
      <c r="AT1169" s="253" t="str">
        <f>IF(O1169&gt;0,O1169,"")</f>
        <v/>
      </c>
      <c r="AU1169" s="254" t="str">
        <f>IF(Q1169&gt;0,Q1169,"")</f>
        <v/>
      </c>
      <c r="AV1169" s="254" t="str">
        <f>IF(S1169&gt;0,S1169,"")</f>
        <v/>
      </c>
      <c r="AW1169" s="254" t="str">
        <f>IF(U1169&gt;0,U1169,"")</f>
        <v/>
      </c>
      <c r="AX1169" s="254" t="str">
        <f>IF(W1169&gt;0,W1169,"")</f>
        <v/>
      </c>
      <c r="AY1169" s="255" t="str">
        <f>IF(Y1169&gt;0,Y1169,"")</f>
        <v/>
      </c>
      <c r="AZ1169" s="255" t="str">
        <f>IF(AA1169&gt;0,AA1169,"")</f>
        <v/>
      </c>
      <c r="BA1169" s="255" t="str">
        <f>IF(SUM(O1169:AB1169)&gt;0,(SUM(O1169:AB1169)*H1169),"")</f>
        <v/>
      </c>
      <c r="BB1169" s="255" t="str">
        <f>IF(SUM(O1169:AB1169)&gt;0,K1169,"")</f>
        <v/>
      </c>
      <c r="BC1169" s="276" t="str">
        <f>IF(SUM(O1169:AB1169)&gt;0,"ITEM","")</f>
        <v/>
      </c>
      <c r="BD1169" s="193" t="str">
        <f>IF(BE1169="","",MAX(BD$879:BD1168)+1)</f>
        <v/>
      </c>
      <c r="BG1169" s="280" t="str">
        <f t="shared" si="58"/>
        <v/>
      </c>
      <c r="BH1169" s="279" t="str">
        <f t="shared" si="59"/>
        <v/>
      </c>
      <c r="BI1169" s="279" t="str">
        <f t="shared" si="60"/>
        <v/>
      </c>
      <c r="BJ1169" s="279" t="str">
        <f t="shared" si="61"/>
        <v/>
      </c>
      <c r="BK1169" s="279" t="str">
        <f t="shared" si="62"/>
        <v/>
      </c>
      <c r="BL1169" s="279" t="str">
        <f t="shared" si="63"/>
        <v/>
      </c>
      <c r="BM1169" s="279" t="str">
        <f t="shared" si="64"/>
        <v/>
      </c>
      <c r="BN1169" s="279" t="str">
        <f t="shared" si="65"/>
        <v/>
      </c>
      <c r="BO1169" s="279" t="str">
        <f t="shared" si="66"/>
        <v/>
      </c>
      <c r="BP1169" s="279" t="str">
        <f t="shared" si="67"/>
        <v/>
      </c>
      <c r="BQ1169" s="282" t="str">
        <f t="shared" si="68"/>
        <v/>
      </c>
      <c r="BR1169" s="280" t="str">
        <f t="shared" si="69"/>
        <v/>
      </c>
      <c r="BS1169" s="282" t="str">
        <f t="shared" si="70"/>
        <v/>
      </c>
    </row>
    <row r="1170" spans="1:71" ht="20.149999999999999" customHeight="1">
      <c r="A1170" s="57"/>
      <c r="B1170" s="345"/>
      <c r="C1170" s="345"/>
      <c r="D1170" s="345"/>
      <c r="E1170" s="345"/>
      <c r="F1170" s="345"/>
      <c r="G1170" s="345"/>
      <c r="H1170" s="340"/>
      <c r="I1170" s="340"/>
      <c r="J1170" s="341"/>
      <c r="K1170" s="342"/>
      <c r="L1170" s="343"/>
      <c r="M1170" s="343"/>
      <c r="N1170" s="344"/>
      <c r="O1170" s="333"/>
      <c r="P1170" s="333"/>
      <c r="Q1170" s="334"/>
      <c r="R1170" s="334"/>
      <c r="S1170" s="333"/>
      <c r="T1170" s="333"/>
      <c r="U1170" s="334"/>
      <c r="V1170" s="334"/>
      <c r="W1170" s="333"/>
      <c r="X1170" s="333"/>
      <c r="Y1170" s="334"/>
      <c r="Z1170" s="334"/>
      <c r="AA1170" s="333"/>
      <c r="AB1170" s="333"/>
      <c r="AC1170" s="348"/>
      <c r="AD1170" s="349"/>
      <c r="AE1170" s="349"/>
      <c r="AF1170" s="21"/>
      <c r="AG1170" s="332"/>
      <c r="AQ1170" s="68" t="str">
        <f>IFERROR(LEFT(B1169,SEARCH("
",B1169)),B1169)</f>
        <v>Mugs x 6</v>
      </c>
      <c r="AR1170" s="193" t="str">
        <f>IF(AS1170="","",MAX(AR$879:AR1169)+1)</f>
        <v/>
      </c>
      <c r="AS1170" s="209" t="str">
        <f>IF(SUM(O1170:AB1170)&gt;0,AQ1170,"")</f>
        <v/>
      </c>
      <c r="AT1170" s="251" t="str">
        <f>IF(O1170&gt;0,O1170,"")</f>
        <v/>
      </c>
      <c r="AU1170" s="212" t="str">
        <f>IF(Q1170&gt;0,Q1170,"")</f>
        <v/>
      </c>
      <c r="AV1170" s="212" t="str">
        <f>IF(S1170&gt;0,S1170,"")</f>
        <v/>
      </c>
      <c r="AW1170" s="212" t="str">
        <f>IF(U1170&gt;0,U1170,"")</f>
        <v/>
      </c>
      <c r="AX1170" s="212" t="str">
        <f>IF(W1170&gt;0,W1170,"")</f>
        <v/>
      </c>
      <c r="AY1170" s="213" t="str">
        <f>IF(Y1170&gt;0,Y1170,"")</f>
        <v/>
      </c>
      <c r="AZ1170" s="213" t="str">
        <f>IF(AA1170&gt;0,AA1170,"")</f>
        <v/>
      </c>
      <c r="BA1170" s="255" t="str">
        <f>IF(SUM(O1170:AB1170)&gt;0,(SUM(O1170:AB1170)*H1169),"")</f>
        <v/>
      </c>
      <c r="BB1170" s="255" t="str">
        <f>IF(SUM(O1170:AB1170)&gt;0,K1170,"")</f>
        <v/>
      </c>
      <c r="BC1170" s="277" t="str">
        <f>IF(SUM(O1170:AB1170)&gt;0,"ITEM","")</f>
        <v/>
      </c>
      <c r="BD1170" s="193" t="str">
        <f>IF(BE1170="","",MAX(BD$879:BD1169)+1)</f>
        <v/>
      </c>
      <c r="BG1170" s="280" t="str">
        <f t="shared" si="58"/>
        <v/>
      </c>
      <c r="BH1170" s="279" t="str">
        <f t="shared" si="59"/>
        <v/>
      </c>
      <c r="BI1170" s="279" t="str">
        <f t="shared" si="60"/>
        <v/>
      </c>
      <c r="BJ1170" s="279" t="str">
        <f t="shared" si="61"/>
        <v/>
      </c>
      <c r="BK1170" s="279" t="str">
        <f t="shared" si="62"/>
        <v/>
      </c>
      <c r="BL1170" s="279" t="str">
        <f t="shared" si="63"/>
        <v/>
      </c>
      <c r="BM1170" s="279" t="str">
        <f t="shared" si="64"/>
        <v/>
      </c>
      <c r="BN1170" s="279" t="str">
        <f t="shared" si="65"/>
        <v/>
      </c>
      <c r="BO1170" s="279" t="str">
        <f t="shared" si="66"/>
        <v/>
      </c>
      <c r="BP1170" s="279" t="str">
        <f t="shared" si="67"/>
        <v/>
      </c>
      <c r="BQ1170" s="282" t="str">
        <f t="shared" si="68"/>
        <v/>
      </c>
      <c r="BR1170" s="280" t="str">
        <f t="shared" si="69"/>
        <v/>
      </c>
      <c r="BS1170" s="282" t="str">
        <f t="shared" si="70"/>
        <v/>
      </c>
    </row>
    <row r="1171" spans="1:71" ht="7" customHeight="1">
      <c r="A1171" s="21"/>
      <c r="B1171" s="21"/>
      <c r="C1171" s="21"/>
      <c r="D1171" s="21"/>
      <c r="E1171" s="21"/>
      <c r="F1171" s="21"/>
      <c r="G1171" s="21"/>
      <c r="H1171" s="21"/>
      <c r="I1171" s="21"/>
      <c r="J1171" s="21"/>
      <c r="K1171" s="21"/>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R1171" s="193" t="str">
        <f>IF(AS1171="","",MAX(AR$879:AR1170)+1)</f>
        <v/>
      </c>
      <c r="BD1171" s="193" t="str">
        <f>IF(BE1171="","",MAX(BD$879:BD1170)+1)</f>
        <v/>
      </c>
      <c r="BG1171" s="280" t="str">
        <f t="shared" si="58"/>
        <v/>
      </c>
      <c r="BH1171" s="279" t="str">
        <f t="shared" si="59"/>
        <v/>
      </c>
      <c r="BI1171" s="279" t="str">
        <f t="shared" si="60"/>
        <v/>
      </c>
      <c r="BJ1171" s="279" t="str">
        <f t="shared" si="61"/>
        <v/>
      </c>
      <c r="BK1171" s="279" t="str">
        <f t="shared" si="62"/>
        <v/>
      </c>
      <c r="BL1171" s="279" t="str">
        <f t="shared" si="63"/>
        <v/>
      </c>
      <c r="BM1171" s="279" t="str">
        <f t="shared" si="64"/>
        <v/>
      </c>
      <c r="BN1171" s="279" t="str">
        <f t="shared" si="65"/>
        <v/>
      </c>
      <c r="BO1171" s="279" t="str">
        <f t="shared" si="66"/>
        <v/>
      </c>
      <c r="BP1171" s="279" t="str">
        <f t="shared" si="67"/>
        <v/>
      </c>
      <c r="BQ1171" s="282" t="str">
        <f t="shared" si="68"/>
        <v/>
      </c>
      <c r="BR1171" s="280" t="str">
        <f t="shared" si="69"/>
        <v/>
      </c>
      <c r="BS1171" s="282" t="str">
        <f t="shared" si="70"/>
        <v/>
      </c>
    </row>
    <row r="1172" spans="1:71" ht="20.149999999999999" customHeight="1">
      <c r="A1172" s="57"/>
      <c r="B1172" s="345" t="s">
        <v>652</v>
      </c>
      <c r="C1172" s="345"/>
      <c r="D1172" s="345"/>
      <c r="E1172" s="345"/>
      <c r="F1172" s="345"/>
      <c r="G1172" s="345"/>
      <c r="H1172" s="340">
        <f>VLOOKUP($AG1172,PriceList,3,FALSE)</f>
        <v>3.95</v>
      </c>
      <c r="I1172" s="340"/>
      <c r="J1172" s="341"/>
      <c r="K1172" s="342"/>
      <c r="L1172" s="343"/>
      <c r="M1172" s="343"/>
      <c r="N1172" s="344"/>
      <c r="O1172" s="333"/>
      <c r="P1172" s="333"/>
      <c r="Q1172" s="334"/>
      <c r="R1172" s="334"/>
      <c r="S1172" s="333"/>
      <c r="T1172" s="333"/>
      <c r="U1172" s="334"/>
      <c r="V1172" s="334"/>
      <c r="W1172" s="333"/>
      <c r="X1172" s="333"/>
      <c r="Y1172" s="334"/>
      <c r="Z1172" s="334"/>
      <c r="AA1172" s="333"/>
      <c r="AB1172" s="333"/>
      <c r="AC1172" s="348">
        <f>(SUM(O1172:AB1173))*H1172</f>
        <v>0</v>
      </c>
      <c r="AD1172" s="349"/>
      <c r="AE1172" s="349"/>
      <c r="AF1172" s="21"/>
      <c r="AG1172" s="332" t="s">
        <v>653</v>
      </c>
      <c r="AJ1172" s="116" t="b">
        <f>OR(ISERROR(AC1172),ISERROR(H1172))</f>
        <v>0</v>
      </c>
      <c r="AQ1172" s="68" t="str">
        <f>IFERROR(LEFT(B1172,SEARCH("
",B1172)),B1172)</f>
        <v>Glass Jug</v>
      </c>
      <c r="AR1172" s="193" t="str">
        <f>IF(AS1172="","",MAX(AR$879:AR1171)+1)</f>
        <v/>
      </c>
      <c r="AS1172" s="252" t="str">
        <f>IF(SUM(O1172:AB1172)&gt;0,AQ1172,"")</f>
        <v/>
      </c>
      <c r="AT1172" s="253" t="str">
        <f>IF(O1172&gt;0,O1172,"")</f>
        <v/>
      </c>
      <c r="AU1172" s="254" t="str">
        <f>IF(Q1172&gt;0,Q1172,"")</f>
        <v/>
      </c>
      <c r="AV1172" s="254" t="str">
        <f>IF(S1172&gt;0,S1172,"")</f>
        <v/>
      </c>
      <c r="AW1172" s="254" t="str">
        <f>IF(U1172&gt;0,U1172,"")</f>
        <v/>
      </c>
      <c r="AX1172" s="254" t="str">
        <f>IF(W1172&gt;0,W1172,"")</f>
        <v/>
      </c>
      <c r="AY1172" s="255" t="str">
        <f>IF(Y1172&gt;0,Y1172,"")</f>
        <v/>
      </c>
      <c r="AZ1172" s="255" t="str">
        <f>IF(AA1172&gt;0,AA1172,"")</f>
        <v/>
      </c>
      <c r="BA1172" s="255" t="str">
        <f>IF(SUM(O1172:AB1172)&gt;0,(SUM(O1172:AB1172)*H1172),"")</f>
        <v/>
      </c>
      <c r="BB1172" s="255" t="str">
        <f>IF(SUM(O1172:AB1172)&gt;0,K1172,"")</f>
        <v/>
      </c>
      <c r="BC1172" s="276" t="str">
        <f>IF(SUM(O1172:AB1172)&gt;0,"ITEM","")</f>
        <v/>
      </c>
      <c r="BD1172" s="193" t="str">
        <f>IF(BE1172="","",MAX(BD$879:BD1171)+1)</f>
        <v/>
      </c>
      <c r="BG1172" s="280" t="str">
        <f t="shared" si="58"/>
        <v/>
      </c>
      <c r="BH1172" s="279" t="str">
        <f t="shared" si="59"/>
        <v/>
      </c>
      <c r="BI1172" s="279" t="str">
        <f t="shared" si="60"/>
        <v/>
      </c>
      <c r="BJ1172" s="279" t="str">
        <f t="shared" si="61"/>
        <v/>
      </c>
      <c r="BK1172" s="279" t="str">
        <f t="shared" si="62"/>
        <v/>
      </c>
      <c r="BL1172" s="279" t="str">
        <f t="shared" si="63"/>
        <v/>
      </c>
      <c r="BM1172" s="279" t="str">
        <f t="shared" si="64"/>
        <v/>
      </c>
      <c r="BN1172" s="279" t="str">
        <f t="shared" si="65"/>
        <v/>
      </c>
      <c r="BO1172" s="279" t="str">
        <f t="shared" si="66"/>
        <v/>
      </c>
      <c r="BP1172" s="279" t="str">
        <f t="shared" si="67"/>
        <v/>
      </c>
      <c r="BQ1172" s="282" t="str">
        <f t="shared" si="68"/>
        <v/>
      </c>
      <c r="BR1172" s="280" t="str">
        <f t="shared" si="69"/>
        <v/>
      </c>
      <c r="BS1172" s="282" t="str">
        <f t="shared" si="70"/>
        <v/>
      </c>
    </row>
    <row r="1173" spans="1:71" ht="20.149999999999999" customHeight="1">
      <c r="A1173" s="57"/>
      <c r="B1173" s="345"/>
      <c r="C1173" s="345"/>
      <c r="D1173" s="345"/>
      <c r="E1173" s="345"/>
      <c r="F1173" s="345"/>
      <c r="G1173" s="345"/>
      <c r="H1173" s="340"/>
      <c r="I1173" s="340"/>
      <c r="J1173" s="341"/>
      <c r="K1173" s="342"/>
      <c r="L1173" s="343"/>
      <c r="M1173" s="343"/>
      <c r="N1173" s="344"/>
      <c r="O1173" s="333"/>
      <c r="P1173" s="333"/>
      <c r="Q1173" s="334"/>
      <c r="R1173" s="334"/>
      <c r="S1173" s="333"/>
      <c r="T1173" s="333"/>
      <c r="U1173" s="334"/>
      <c r="V1173" s="334"/>
      <c r="W1173" s="333"/>
      <c r="X1173" s="333"/>
      <c r="Y1173" s="334"/>
      <c r="Z1173" s="334"/>
      <c r="AA1173" s="333"/>
      <c r="AB1173" s="333"/>
      <c r="AC1173" s="348"/>
      <c r="AD1173" s="349"/>
      <c r="AE1173" s="349"/>
      <c r="AF1173" s="21"/>
      <c r="AG1173" s="332"/>
      <c r="AQ1173" s="68" t="str">
        <f>IFERROR(LEFT(B1172,SEARCH("
",B1172)),B1172)</f>
        <v>Glass Jug</v>
      </c>
      <c r="AR1173" s="193" t="str">
        <f>IF(AS1173="","",MAX(AR$879:AR1172)+1)</f>
        <v/>
      </c>
      <c r="AS1173" s="209" t="str">
        <f>IF(SUM(O1173:AB1173)&gt;0,AQ1173,"")</f>
        <v/>
      </c>
      <c r="AT1173" s="251" t="str">
        <f>IF(O1173&gt;0,O1173,"")</f>
        <v/>
      </c>
      <c r="AU1173" s="212" t="str">
        <f>IF(Q1173&gt;0,Q1173,"")</f>
        <v/>
      </c>
      <c r="AV1173" s="212" t="str">
        <f>IF(S1173&gt;0,S1173,"")</f>
        <v/>
      </c>
      <c r="AW1173" s="212" t="str">
        <f>IF(U1173&gt;0,U1173,"")</f>
        <v/>
      </c>
      <c r="AX1173" s="212" t="str">
        <f>IF(W1173&gt;0,W1173,"")</f>
        <v/>
      </c>
      <c r="AY1173" s="213" t="str">
        <f>IF(Y1173&gt;0,Y1173,"")</f>
        <v/>
      </c>
      <c r="AZ1173" s="213" t="str">
        <f>IF(AA1173&gt;0,AA1173,"")</f>
        <v/>
      </c>
      <c r="BA1173" s="255" t="str">
        <f>IF(SUM(O1173:AB1173)&gt;0,(SUM(O1173:AB1173)*H1172),"")</f>
        <v/>
      </c>
      <c r="BB1173" s="255" t="str">
        <f>IF(SUM(O1173:AB1173)&gt;0,K1173,"")</f>
        <v/>
      </c>
      <c r="BC1173" s="277" t="str">
        <f>IF(SUM(O1173:AB1173)&gt;0,"ITEM","")</f>
        <v/>
      </c>
      <c r="BD1173" s="193" t="str">
        <f>IF(BE1173="","",MAX(BD$879:BD1172)+1)</f>
        <v/>
      </c>
      <c r="BG1173" s="280" t="str">
        <f t="shared" si="58"/>
        <v/>
      </c>
      <c r="BH1173" s="279" t="str">
        <f t="shared" si="59"/>
        <v/>
      </c>
      <c r="BI1173" s="279" t="str">
        <f t="shared" si="60"/>
        <v/>
      </c>
      <c r="BJ1173" s="279" t="str">
        <f t="shared" si="61"/>
        <v/>
      </c>
      <c r="BK1173" s="279" t="str">
        <f t="shared" si="62"/>
        <v/>
      </c>
      <c r="BL1173" s="279" t="str">
        <f t="shared" si="63"/>
        <v/>
      </c>
      <c r="BM1173" s="279" t="str">
        <f t="shared" si="64"/>
        <v/>
      </c>
      <c r="BN1173" s="279" t="str">
        <f t="shared" si="65"/>
        <v/>
      </c>
      <c r="BO1173" s="279" t="str">
        <f t="shared" si="66"/>
        <v/>
      </c>
      <c r="BP1173" s="279" t="str">
        <f t="shared" si="67"/>
        <v/>
      </c>
      <c r="BQ1173" s="282" t="str">
        <f t="shared" si="68"/>
        <v/>
      </c>
      <c r="BR1173" s="280" t="str">
        <f t="shared" si="69"/>
        <v/>
      </c>
      <c r="BS1173" s="282" t="str">
        <f t="shared" si="70"/>
        <v/>
      </c>
    </row>
    <row r="1174" spans="1:71" ht="7" customHeight="1">
      <c r="A1174" s="21"/>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R1174" s="193" t="str">
        <f>IF(AS1174="","",MAX(AR$879:AR1173)+1)</f>
        <v/>
      </c>
      <c r="BD1174" s="193" t="str">
        <f>IF(BE1174="","",MAX(BD$879:BD1173)+1)</f>
        <v/>
      </c>
      <c r="BG1174" s="280" t="str">
        <f t="shared" si="58"/>
        <v/>
      </c>
      <c r="BH1174" s="279" t="str">
        <f t="shared" si="59"/>
        <v/>
      </c>
      <c r="BI1174" s="279" t="str">
        <f t="shared" si="60"/>
        <v/>
      </c>
      <c r="BJ1174" s="279" t="str">
        <f t="shared" si="61"/>
        <v/>
      </c>
      <c r="BK1174" s="279" t="str">
        <f t="shared" si="62"/>
        <v/>
      </c>
      <c r="BL1174" s="279" t="str">
        <f t="shared" si="63"/>
        <v/>
      </c>
      <c r="BM1174" s="279" t="str">
        <f t="shared" si="64"/>
        <v/>
      </c>
      <c r="BN1174" s="279" t="str">
        <f t="shared" si="65"/>
        <v/>
      </c>
      <c r="BO1174" s="279" t="str">
        <f t="shared" si="66"/>
        <v/>
      </c>
      <c r="BP1174" s="279" t="str">
        <f t="shared" si="67"/>
        <v/>
      </c>
      <c r="BQ1174" s="282" t="str">
        <f t="shared" si="68"/>
        <v/>
      </c>
      <c r="BR1174" s="280" t="str">
        <f t="shared" si="69"/>
        <v/>
      </c>
      <c r="BS1174" s="282" t="str">
        <f t="shared" si="70"/>
        <v/>
      </c>
    </row>
    <row r="1175" spans="1:71" ht="20.149999999999999" customHeight="1">
      <c r="A1175" s="57"/>
      <c r="B1175" s="345" t="s">
        <v>654</v>
      </c>
      <c r="C1175" s="345"/>
      <c r="D1175" s="345"/>
      <c r="E1175" s="345"/>
      <c r="F1175" s="345"/>
      <c r="G1175" s="345"/>
      <c r="H1175" s="340">
        <f>VLOOKUP($AG1175,PriceList,3,FALSE)</f>
        <v>2.95</v>
      </c>
      <c r="I1175" s="340"/>
      <c r="J1175" s="341"/>
      <c r="K1175" s="342"/>
      <c r="L1175" s="343"/>
      <c r="M1175" s="343"/>
      <c r="N1175" s="344"/>
      <c r="O1175" s="333"/>
      <c r="P1175" s="333"/>
      <c r="Q1175" s="334"/>
      <c r="R1175" s="334"/>
      <c r="S1175" s="333"/>
      <c r="T1175" s="333"/>
      <c r="U1175" s="334"/>
      <c r="V1175" s="334"/>
      <c r="W1175" s="333"/>
      <c r="X1175" s="333"/>
      <c r="Y1175" s="334"/>
      <c r="Z1175" s="334"/>
      <c r="AA1175" s="333"/>
      <c r="AB1175" s="333"/>
      <c r="AC1175" s="348">
        <f>(SUM(O1175:AB1176))*H1175</f>
        <v>0</v>
      </c>
      <c r="AD1175" s="349"/>
      <c r="AE1175" s="349"/>
      <c r="AF1175" s="21"/>
      <c r="AG1175" s="332" t="s">
        <v>655</v>
      </c>
      <c r="AJ1175" s="116" t="b">
        <f>OR(ISERROR(AC1175),ISERROR(H1175))</f>
        <v>0</v>
      </c>
      <c r="AQ1175" s="68" t="str">
        <f>IFERROR(LEFT(B1175,SEARCH("
",B1175)),B1175)</f>
        <v>Milk Jug</v>
      </c>
      <c r="AR1175" s="193" t="str">
        <f>IF(AS1175="","",MAX(AR$879:AR1174)+1)</f>
        <v/>
      </c>
      <c r="AS1175" s="252" t="str">
        <f>IF(SUM(O1175:AB1175)&gt;0,AQ1175,"")</f>
        <v/>
      </c>
      <c r="AT1175" s="253" t="str">
        <f>IF(O1175&gt;0,O1175,"")</f>
        <v/>
      </c>
      <c r="AU1175" s="254" t="str">
        <f>IF(Q1175&gt;0,Q1175,"")</f>
        <v/>
      </c>
      <c r="AV1175" s="254" t="str">
        <f>IF(S1175&gt;0,S1175,"")</f>
        <v/>
      </c>
      <c r="AW1175" s="254" t="str">
        <f>IF(U1175&gt;0,U1175,"")</f>
        <v/>
      </c>
      <c r="AX1175" s="254" t="str">
        <f>IF(W1175&gt;0,W1175,"")</f>
        <v/>
      </c>
      <c r="AY1175" s="255" t="str">
        <f>IF(Y1175&gt;0,Y1175,"")</f>
        <v/>
      </c>
      <c r="AZ1175" s="255" t="str">
        <f>IF(AA1175&gt;0,AA1175,"")</f>
        <v/>
      </c>
      <c r="BA1175" s="255" t="str">
        <f>IF(SUM(O1175:AB1175)&gt;0,(SUM(O1175:AB1175)*H1175),"")</f>
        <v/>
      </c>
      <c r="BB1175" s="255" t="str">
        <f>IF(SUM(O1175:AB1175)&gt;0,K1175,"")</f>
        <v/>
      </c>
      <c r="BC1175" s="276" t="str">
        <f>IF(SUM(O1175:AB1175)&gt;0,"ITEM","")</f>
        <v/>
      </c>
      <c r="BD1175" s="193" t="str">
        <f>IF(BE1175="","",MAX(BD$879:BD1174)+1)</f>
        <v/>
      </c>
      <c r="BG1175" s="280" t="str">
        <f t="shared" si="58"/>
        <v/>
      </c>
      <c r="BH1175" s="279" t="str">
        <f t="shared" si="59"/>
        <v/>
      </c>
      <c r="BI1175" s="279" t="str">
        <f t="shared" si="60"/>
        <v/>
      </c>
      <c r="BJ1175" s="279" t="str">
        <f t="shared" si="61"/>
        <v/>
      </c>
      <c r="BK1175" s="279" t="str">
        <f t="shared" si="62"/>
        <v/>
      </c>
      <c r="BL1175" s="279" t="str">
        <f t="shared" si="63"/>
        <v/>
      </c>
      <c r="BM1175" s="279" t="str">
        <f t="shared" si="64"/>
        <v/>
      </c>
      <c r="BN1175" s="279" t="str">
        <f t="shared" si="65"/>
        <v/>
      </c>
      <c r="BO1175" s="279" t="str">
        <f t="shared" si="66"/>
        <v/>
      </c>
      <c r="BP1175" s="279" t="str">
        <f t="shared" si="67"/>
        <v/>
      </c>
      <c r="BQ1175" s="282" t="str">
        <f t="shared" si="68"/>
        <v/>
      </c>
      <c r="BR1175" s="280" t="str">
        <f t="shared" si="69"/>
        <v/>
      </c>
      <c r="BS1175" s="282" t="str">
        <f t="shared" si="70"/>
        <v/>
      </c>
    </row>
    <row r="1176" spans="1:71" ht="20.149999999999999" customHeight="1">
      <c r="A1176" s="57"/>
      <c r="B1176" s="345"/>
      <c r="C1176" s="345"/>
      <c r="D1176" s="345"/>
      <c r="E1176" s="345"/>
      <c r="F1176" s="345"/>
      <c r="G1176" s="345"/>
      <c r="H1176" s="340"/>
      <c r="I1176" s="340"/>
      <c r="J1176" s="341"/>
      <c r="K1176" s="342"/>
      <c r="L1176" s="343"/>
      <c r="M1176" s="343"/>
      <c r="N1176" s="344"/>
      <c r="O1176" s="333"/>
      <c r="P1176" s="333"/>
      <c r="Q1176" s="334"/>
      <c r="R1176" s="334"/>
      <c r="S1176" s="333"/>
      <c r="T1176" s="333"/>
      <c r="U1176" s="334"/>
      <c r="V1176" s="334"/>
      <c r="W1176" s="333"/>
      <c r="X1176" s="333"/>
      <c r="Y1176" s="334"/>
      <c r="Z1176" s="334"/>
      <c r="AA1176" s="333"/>
      <c r="AB1176" s="333"/>
      <c r="AC1176" s="348"/>
      <c r="AD1176" s="349"/>
      <c r="AE1176" s="349"/>
      <c r="AF1176" s="21"/>
      <c r="AG1176" s="332"/>
      <c r="AQ1176" s="68" t="str">
        <f>IFERROR(LEFT(B1175,SEARCH("
",B1175)),B1175)</f>
        <v>Milk Jug</v>
      </c>
      <c r="AR1176" s="193" t="str">
        <f>IF(AS1176="","",MAX(AR$879:AR1175)+1)</f>
        <v/>
      </c>
      <c r="AS1176" s="209" t="str">
        <f>IF(SUM(O1176:AB1176)&gt;0,AQ1176,"")</f>
        <v/>
      </c>
      <c r="AT1176" s="251" t="str">
        <f>IF(O1176&gt;0,O1176,"")</f>
        <v/>
      </c>
      <c r="AU1176" s="212" t="str">
        <f>IF(Q1176&gt;0,Q1176,"")</f>
        <v/>
      </c>
      <c r="AV1176" s="212" t="str">
        <f>IF(S1176&gt;0,S1176,"")</f>
        <v/>
      </c>
      <c r="AW1176" s="212" t="str">
        <f>IF(U1176&gt;0,U1176,"")</f>
        <v/>
      </c>
      <c r="AX1176" s="212" t="str">
        <f>IF(W1176&gt;0,W1176,"")</f>
        <v/>
      </c>
      <c r="AY1176" s="213" t="str">
        <f>IF(Y1176&gt;0,Y1176,"")</f>
        <v/>
      </c>
      <c r="AZ1176" s="213" t="str">
        <f>IF(AA1176&gt;0,AA1176,"")</f>
        <v/>
      </c>
      <c r="BA1176" s="255" t="str">
        <f>IF(SUM(O1176:AB1176)&gt;0,(SUM(O1176:AB1176)*H1175),"")</f>
        <v/>
      </c>
      <c r="BB1176" s="255" t="str">
        <f>IF(SUM(O1176:AB1176)&gt;0,K1176,"")</f>
        <v/>
      </c>
      <c r="BC1176" s="277" t="str">
        <f>IF(SUM(O1176:AB1176)&gt;0,"ITEM","")</f>
        <v/>
      </c>
      <c r="BD1176" s="193" t="str">
        <f>IF(BE1176="","",MAX(BD$879:BD1175)+1)</f>
        <v/>
      </c>
      <c r="BG1176" s="280" t="str">
        <f t="shared" si="58"/>
        <v/>
      </c>
      <c r="BH1176" s="279" t="str">
        <f t="shared" si="59"/>
        <v/>
      </c>
      <c r="BI1176" s="279" t="str">
        <f t="shared" si="60"/>
        <v/>
      </c>
      <c r="BJ1176" s="279" t="str">
        <f t="shared" si="61"/>
        <v/>
      </c>
      <c r="BK1176" s="279" t="str">
        <f t="shared" si="62"/>
        <v/>
      </c>
      <c r="BL1176" s="279" t="str">
        <f t="shared" si="63"/>
        <v/>
      </c>
      <c r="BM1176" s="279" t="str">
        <f t="shared" si="64"/>
        <v/>
      </c>
      <c r="BN1176" s="279" t="str">
        <f t="shared" si="65"/>
        <v/>
      </c>
      <c r="BO1176" s="279" t="str">
        <f t="shared" si="66"/>
        <v/>
      </c>
      <c r="BP1176" s="279" t="str">
        <f t="shared" si="67"/>
        <v/>
      </c>
      <c r="BQ1176" s="282" t="str">
        <f t="shared" si="68"/>
        <v/>
      </c>
      <c r="BR1176" s="280" t="str">
        <f t="shared" si="69"/>
        <v/>
      </c>
      <c r="BS1176" s="282" t="str">
        <f t="shared" si="70"/>
        <v/>
      </c>
    </row>
    <row r="1177" spans="1:71" ht="7" customHeight="1">
      <c r="A1177" s="21"/>
      <c r="B1177" s="21"/>
      <c r="C1177" s="21"/>
      <c r="D1177" s="21"/>
      <c r="E1177" s="21"/>
      <c r="F1177" s="21"/>
      <c r="G1177" s="21"/>
      <c r="H1177" s="21"/>
      <c r="I1177" s="21"/>
      <c r="J1177" s="21"/>
      <c r="K1177" s="21"/>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R1177" s="193" t="str">
        <f>IF(AS1177="","",MAX(AR$879:AR1176)+1)</f>
        <v/>
      </c>
      <c r="BD1177" s="193" t="str">
        <f>IF(BE1177="","",MAX(BD$879:BD1176)+1)</f>
        <v/>
      </c>
      <c r="BG1177" s="280" t="str">
        <f t="shared" si="58"/>
        <v/>
      </c>
      <c r="BH1177" s="279" t="str">
        <f t="shared" si="59"/>
        <v/>
      </c>
      <c r="BI1177" s="279" t="str">
        <f t="shared" si="60"/>
        <v/>
      </c>
      <c r="BJ1177" s="279" t="str">
        <f t="shared" si="61"/>
        <v/>
      </c>
      <c r="BK1177" s="279" t="str">
        <f t="shared" si="62"/>
        <v/>
      </c>
      <c r="BL1177" s="279" t="str">
        <f t="shared" si="63"/>
        <v/>
      </c>
      <c r="BM1177" s="279" t="str">
        <f t="shared" si="64"/>
        <v/>
      </c>
      <c r="BN1177" s="279" t="str">
        <f t="shared" si="65"/>
        <v/>
      </c>
      <c r="BO1177" s="279" t="str">
        <f t="shared" si="66"/>
        <v/>
      </c>
      <c r="BP1177" s="279" t="str">
        <f t="shared" si="67"/>
        <v/>
      </c>
      <c r="BQ1177" s="282" t="str">
        <f t="shared" si="68"/>
        <v/>
      </c>
      <c r="BR1177" s="280" t="str">
        <f t="shared" si="69"/>
        <v/>
      </c>
      <c r="BS1177" s="282" t="str">
        <f t="shared" si="70"/>
        <v/>
      </c>
    </row>
    <row r="1178" spans="1:71" ht="20.149999999999999" customHeight="1">
      <c r="A1178" s="57"/>
      <c r="B1178" s="345" t="s">
        <v>656</v>
      </c>
      <c r="C1178" s="345"/>
      <c r="D1178" s="345"/>
      <c r="E1178" s="345"/>
      <c r="F1178" s="345"/>
      <c r="G1178" s="345"/>
      <c r="H1178" s="340">
        <f>VLOOKUP($AG1178,PriceList,3,FALSE)</f>
        <v>2.95</v>
      </c>
      <c r="I1178" s="340"/>
      <c r="J1178" s="341"/>
      <c r="K1178" s="342"/>
      <c r="L1178" s="343"/>
      <c r="M1178" s="343"/>
      <c r="N1178" s="344"/>
      <c r="O1178" s="333"/>
      <c r="P1178" s="333"/>
      <c r="Q1178" s="334"/>
      <c r="R1178" s="334"/>
      <c r="S1178" s="333"/>
      <c r="T1178" s="333"/>
      <c r="U1178" s="334"/>
      <c r="V1178" s="334"/>
      <c r="W1178" s="333"/>
      <c r="X1178" s="333"/>
      <c r="Y1178" s="334"/>
      <c r="Z1178" s="334"/>
      <c r="AA1178" s="333"/>
      <c r="AB1178" s="333"/>
      <c r="AC1178" s="348">
        <f>(SUM(O1178:AB1179))*H1178</f>
        <v>0</v>
      </c>
      <c r="AD1178" s="349"/>
      <c r="AE1178" s="349"/>
      <c r="AF1178" s="21"/>
      <c r="AG1178" s="332" t="s">
        <v>657</v>
      </c>
      <c r="AJ1178" s="116" t="b">
        <f>OR(ISERROR(AC1178),ISERROR(H1178))</f>
        <v>0</v>
      </c>
      <c r="AQ1178" s="68" t="str">
        <f>IFERROR(LEFT(B1178,SEARCH("
",B1178)),B1178)</f>
        <v>Sugar Bowl</v>
      </c>
      <c r="AR1178" s="193" t="str">
        <f>IF(AS1178="","",MAX(AR$879:AR1177)+1)</f>
        <v/>
      </c>
      <c r="AS1178" s="252" t="str">
        <f>IF(SUM(O1178:AB1178)&gt;0,AQ1178,"")</f>
        <v/>
      </c>
      <c r="AT1178" s="253" t="str">
        <f>IF(O1178&gt;0,O1178,"")</f>
        <v/>
      </c>
      <c r="AU1178" s="254" t="str">
        <f>IF(Q1178&gt;0,Q1178,"")</f>
        <v/>
      </c>
      <c r="AV1178" s="254" t="str">
        <f>IF(S1178&gt;0,S1178,"")</f>
        <v/>
      </c>
      <c r="AW1178" s="254" t="str">
        <f>IF(U1178&gt;0,U1178,"")</f>
        <v/>
      </c>
      <c r="AX1178" s="254" t="str">
        <f>IF(W1178&gt;0,W1178,"")</f>
        <v/>
      </c>
      <c r="AY1178" s="255" t="str">
        <f>IF(Y1178&gt;0,Y1178,"")</f>
        <v/>
      </c>
      <c r="AZ1178" s="255" t="str">
        <f>IF(AA1178&gt;0,AA1178,"")</f>
        <v/>
      </c>
      <c r="BA1178" s="255" t="str">
        <f>IF(SUM(O1178:AB1178)&gt;0,(SUM(O1178:AB1178)*H1178),"")</f>
        <v/>
      </c>
      <c r="BB1178" s="255" t="str">
        <f>IF(SUM(O1178:AB1178)&gt;0,K1178,"")</f>
        <v/>
      </c>
      <c r="BC1178" s="276" t="str">
        <f>IF(SUM(O1178:AB1178)&gt;0,"ITEM","")</f>
        <v/>
      </c>
      <c r="BD1178" s="193" t="str">
        <f>IF(BE1178="","",MAX(BD$879:BD1177)+1)</f>
        <v/>
      </c>
      <c r="BG1178" s="280" t="str">
        <f t="shared" si="58"/>
        <v/>
      </c>
      <c r="BH1178" s="279" t="str">
        <f t="shared" si="59"/>
        <v/>
      </c>
      <c r="BI1178" s="279" t="str">
        <f t="shared" si="60"/>
        <v/>
      </c>
      <c r="BJ1178" s="279" t="str">
        <f t="shared" si="61"/>
        <v/>
      </c>
      <c r="BK1178" s="279" t="str">
        <f t="shared" si="62"/>
        <v/>
      </c>
      <c r="BL1178" s="279" t="str">
        <f t="shared" si="63"/>
        <v/>
      </c>
      <c r="BM1178" s="279" t="str">
        <f t="shared" si="64"/>
        <v/>
      </c>
      <c r="BN1178" s="279" t="str">
        <f t="shared" si="65"/>
        <v/>
      </c>
      <c r="BO1178" s="279" t="str">
        <f t="shared" si="66"/>
        <v/>
      </c>
      <c r="BP1178" s="279" t="str">
        <f t="shared" si="67"/>
        <v/>
      </c>
      <c r="BQ1178" s="282" t="str">
        <f t="shared" si="68"/>
        <v/>
      </c>
      <c r="BR1178" s="280" t="str">
        <f t="shared" si="69"/>
        <v/>
      </c>
      <c r="BS1178" s="282" t="str">
        <f t="shared" si="70"/>
        <v/>
      </c>
    </row>
    <row r="1179" spans="1:71" ht="20.149999999999999" customHeight="1">
      <c r="A1179" s="57"/>
      <c r="B1179" s="345"/>
      <c r="C1179" s="345"/>
      <c r="D1179" s="345"/>
      <c r="E1179" s="345"/>
      <c r="F1179" s="345"/>
      <c r="G1179" s="345"/>
      <c r="H1179" s="340"/>
      <c r="I1179" s="340"/>
      <c r="J1179" s="341"/>
      <c r="K1179" s="342"/>
      <c r="L1179" s="343"/>
      <c r="M1179" s="343"/>
      <c r="N1179" s="344"/>
      <c r="O1179" s="333"/>
      <c r="P1179" s="333"/>
      <c r="Q1179" s="334"/>
      <c r="R1179" s="334"/>
      <c r="S1179" s="333"/>
      <c r="T1179" s="333"/>
      <c r="U1179" s="334"/>
      <c r="V1179" s="334"/>
      <c r="W1179" s="333"/>
      <c r="X1179" s="333"/>
      <c r="Y1179" s="334"/>
      <c r="Z1179" s="334"/>
      <c r="AA1179" s="333"/>
      <c r="AB1179" s="333"/>
      <c r="AC1179" s="348"/>
      <c r="AD1179" s="349"/>
      <c r="AE1179" s="349"/>
      <c r="AF1179" s="21"/>
      <c r="AG1179" s="332"/>
      <c r="AQ1179" s="68" t="str">
        <f>IFERROR(LEFT(B1178,SEARCH("
",B1178)),B1178)</f>
        <v>Sugar Bowl</v>
      </c>
      <c r="AR1179" s="193" t="str">
        <f>IF(AS1179="","",MAX(AR$879:AR1178)+1)</f>
        <v/>
      </c>
      <c r="AS1179" s="209" t="str">
        <f>IF(SUM(O1179:AB1179)&gt;0,AQ1179,"")</f>
        <v/>
      </c>
      <c r="AT1179" s="251" t="str">
        <f>IF(O1179&gt;0,O1179,"")</f>
        <v/>
      </c>
      <c r="AU1179" s="212" t="str">
        <f>IF(Q1179&gt;0,Q1179,"")</f>
        <v/>
      </c>
      <c r="AV1179" s="212" t="str">
        <f>IF(S1179&gt;0,S1179,"")</f>
        <v/>
      </c>
      <c r="AW1179" s="212" t="str">
        <f>IF(U1179&gt;0,U1179,"")</f>
        <v/>
      </c>
      <c r="AX1179" s="212" t="str">
        <f>IF(W1179&gt;0,W1179,"")</f>
        <v/>
      </c>
      <c r="AY1179" s="213" t="str">
        <f>IF(Y1179&gt;0,Y1179,"")</f>
        <v/>
      </c>
      <c r="AZ1179" s="213" t="str">
        <f>IF(AA1179&gt;0,AA1179,"")</f>
        <v/>
      </c>
      <c r="BA1179" s="255" t="str">
        <f>IF(SUM(O1179:AB1179)&gt;0,(SUM(O1179:AB1179)*H1178),"")</f>
        <v/>
      </c>
      <c r="BB1179" s="255" t="str">
        <f>IF(SUM(O1179:AB1179)&gt;0,K1179,"")</f>
        <v/>
      </c>
      <c r="BC1179" s="277" t="str">
        <f>IF(SUM(O1179:AB1179)&gt;0,"ITEM","")</f>
        <v/>
      </c>
      <c r="BD1179" s="193" t="str">
        <f>IF(BE1179="","",MAX(BD$879:BD1178)+1)</f>
        <v/>
      </c>
      <c r="BG1179" s="280" t="str">
        <f t="shared" si="58"/>
        <v/>
      </c>
      <c r="BH1179" s="279" t="str">
        <f t="shared" si="59"/>
        <v/>
      </c>
      <c r="BI1179" s="279" t="str">
        <f t="shared" si="60"/>
        <v/>
      </c>
      <c r="BJ1179" s="279" t="str">
        <f t="shared" si="61"/>
        <v/>
      </c>
      <c r="BK1179" s="279" t="str">
        <f t="shared" si="62"/>
        <v/>
      </c>
      <c r="BL1179" s="279" t="str">
        <f t="shared" si="63"/>
        <v/>
      </c>
      <c r="BM1179" s="279" t="str">
        <f t="shared" si="64"/>
        <v/>
      </c>
      <c r="BN1179" s="279" t="str">
        <f t="shared" si="65"/>
        <v/>
      </c>
      <c r="BO1179" s="279" t="str">
        <f t="shared" si="66"/>
        <v/>
      </c>
      <c r="BP1179" s="279" t="str">
        <f t="shared" si="67"/>
        <v/>
      </c>
      <c r="BQ1179" s="282" t="str">
        <f t="shared" si="68"/>
        <v/>
      </c>
      <c r="BR1179" s="280" t="str">
        <f t="shared" si="69"/>
        <v/>
      </c>
      <c r="BS1179" s="282" t="str">
        <f t="shared" si="70"/>
        <v/>
      </c>
    </row>
    <row r="1180" spans="1:71" ht="7" customHeight="1">
      <c r="A1180" s="21"/>
      <c r="B1180" s="21"/>
      <c r="C1180" s="21"/>
      <c r="D1180" s="21"/>
      <c r="E1180" s="21"/>
      <c r="F1180" s="21"/>
      <c r="G1180" s="21"/>
      <c r="H1180" s="21"/>
      <c r="I1180" s="21"/>
      <c r="J1180" s="21"/>
      <c r="K1180" s="21"/>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R1180" s="193" t="str">
        <f>IF(AS1180="","",MAX(AR$879:AR1179)+1)</f>
        <v/>
      </c>
      <c r="BD1180" s="193" t="str">
        <f>IF(BE1180="","",MAX(BD$879:BD1179)+1)</f>
        <v/>
      </c>
      <c r="BG1180" s="280" t="str">
        <f t="shared" si="58"/>
        <v/>
      </c>
      <c r="BH1180" s="279" t="str">
        <f t="shared" si="59"/>
        <v/>
      </c>
      <c r="BI1180" s="279" t="str">
        <f t="shared" si="60"/>
        <v/>
      </c>
      <c r="BJ1180" s="279" t="str">
        <f t="shared" si="61"/>
        <v/>
      </c>
      <c r="BK1180" s="279" t="str">
        <f t="shared" si="62"/>
        <v/>
      </c>
      <c r="BL1180" s="279" t="str">
        <f t="shared" si="63"/>
        <v/>
      </c>
      <c r="BM1180" s="279" t="str">
        <f t="shared" si="64"/>
        <v/>
      </c>
      <c r="BN1180" s="279" t="str">
        <f t="shared" si="65"/>
        <v/>
      </c>
      <c r="BO1180" s="279" t="str">
        <f t="shared" si="66"/>
        <v/>
      </c>
      <c r="BP1180" s="279" t="str">
        <f t="shared" si="67"/>
        <v/>
      </c>
      <c r="BQ1180" s="282" t="str">
        <f t="shared" si="68"/>
        <v/>
      </c>
      <c r="BR1180" s="280" t="str">
        <f t="shared" si="69"/>
        <v/>
      </c>
      <c r="BS1180" s="282" t="str">
        <f t="shared" si="70"/>
        <v/>
      </c>
    </row>
    <row r="1181" spans="1:71" ht="20.149999999999999" customHeight="1">
      <c r="A1181" s="57"/>
      <c r="B1181" s="345" t="s">
        <v>658</v>
      </c>
      <c r="C1181" s="345"/>
      <c r="D1181" s="345"/>
      <c r="E1181" s="345"/>
      <c r="F1181" s="345"/>
      <c r="G1181" s="345"/>
      <c r="H1181" s="340">
        <f>VLOOKUP($AG1181,PriceList,3,FALSE)</f>
        <v>4.25</v>
      </c>
      <c r="I1181" s="340"/>
      <c r="J1181" s="341"/>
      <c r="K1181" s="342"/>
      <c r="L1181" s="343"/>
      <c r="M1181" s="343"/>
      <c r="N1181" s="344"/>
      <c r="O1181" s="333"/>
      <c r="P1181" s="333"/>
      <c r="Q1181" s="334"/>
      <c r="R1181" s="334"/>
      <c r="S1181" s="333"/>
      <c r="T1181" s="333"/>
      <c r="U1181" s="334"/>
      <c r="V1181" s="334"/>
      <c r="W1181" s="333"/>
      <c r="X1181" s="333"/>
      <c r="Y1181" s="334"/>
      <c r="Z1181" s="334"/>
      <c r="AA1181" s="333"/>
      <c r="AB1181" s="333"/>
      <c r="AC1181" s="348">
        <f>(SUM(O1181:AB1182))*H1181</f>
        <v>0</v>
      </c>
      <c r="AD1181" s="349"/>
      <c r="AE1181" s="349"/>
      <c r="AF1181" s="21"/>
      <c r="AG1181" s="332" t="s">
        <v>659</v>
      </c>
      <c r="AJ1181" s="116" t="b">
        <f>OR(ISERROR(AC1181),ISERROR(H1181))</f>
        <v>0</v>
      </c>
      <c r="AQ1181" s="68" t="str">
        <f>IFERROR(LEFT(B1181,SEARCH("
",B1181)),B1181)</f>
        <v>Oval Plates x 5</v>
      </c>
      <c r="AR1181" s="193" t="str">
        <f>IF(AS1181="","",MAX(AR$879:AR1180)+1)</f>
        <v/>
      </c>
      <c r="AS1181" s="252" t="str">
        <f>IF(SUM(O1181:AB1181)&gt;0,AQ1181,"")</f>
        <v/>
      </c>
      <c r="AT1181" s="253" t="str">
        <f>IF(O1181&gt;0,O1181,"")</f>
        <v/>
      </c>
      <c r="AU1181" s="254" t="str">
        <f>IF(Q1181&gt;0,Q1181,"")</f>
        <v/>
      </c>
      <c r="AV1181" s="254" t="str">
        <f>IF(S1181&gt;0,S1181,"")</f>
        <v/>
      </c>
      <c r="AW1181" s="254" t="str">
        <f>IF(U1181&gt;0,U1181,"")</f>
        <v/>
      </c>
      <c r="AX1181" s="254" t="str">
        <f>IF(W1181&gt;0,W1181,"")</f>
        <v/>
      </c>
      <c r="AY1181" s="255" t="str">
        <f>IF(Y1181&gt;0,Y1181,"")</f>
        <v/>
      </c>
      <c r="AZ1181" s="255" t="str">
        <f>IF(AA1181&gt;0,AA1181,"")</f>
        <v/>
      </c>
      <c r="BA1181" s="255" t="str">
        <f>IF(SUM(O1181:AB1181)&gt;0,(SUM(O1181:AB1181)*H1181),"")</f>
        <v/>
      </c>
      <c r="BB1181" s="255" t="str">
        <f>IF(SUM(O1181:AB1181)&gt;0,K1181,"")</f>
        <v/>
      </c>
      <c r="BC1181" s="276" t="str">
        <f>IF(SUM(O1181:AB1181)&gt;0,"ITEM","")</f>
        <v/>
      </c>
      <c r="BD1181" s="193" t="str">
        <f>IF(BE1181="","",MAX(BD$879:BD1180)+1)</f>
        <v/>
      </c>
      <c r="BG1181" s="280" t="str">
        <f t="shared" si="58"/>
        <v/>
      </c>
      <c r="BH1181" s="279" t="str">
        <f t="shared" si="59"/>
        <v/>
      </c>
      <c r="BI1181" s="279" t="str">
        <f t="shared" si="60"/>
        <v/>
      </c>
      <c r="BJ1181" s="279" t="str">
        <f t="shared" si="61"/>
        <v/>
      </c>
      <c r="BK1181" s="279" t="str">
        <f t="shared" si="62"/>
        <v/>
      </c>
      <c r="BL1181" s="279" t="str">
        <f t="shared" si="63"/>
        <v/>
      </c>
      <c r="BM1181" s="279" t="str">
        <f t="shared" si="64"/>
        <v/>
      </c>
      <c r="BN1181" s="279" t="str">
        <f t="shared" si="65"/>
        <v/>
      </c>
      <c r="BO1181" s="279" t="str">
        <f t="shared" si="66"/>
        <v/>
      </c>
      <c r="BP1181" s="279" t="str">
        <f t="shared" si="67"/>
        <v/>
      </c>
      <c r="BQ1181" s="282" t="str">
        <f t="shared" si="68"/>
        <v/>
      </c>
      <c r="BR1181" s="280" t="str">
        <f t="shared" si="69"/>
        <v/>
      </c>
      <c r="BS1181" s="282" t="str">
        <f t="shared" si="70"/>
        <v/>
      </c>
    </row>
    <row r="1182" spans="1:71" ht="20.149999999999999" customHeight="1">
      <c r="A1182" s="57"/>
      <c r="B1182" s="345"/>
      <c r="C1182" s="345"/>
      <c r="D1182" s="345"/>
      <c r="E1182" s="345"/>
      <c r="F1182" s="345"/>
      <c r="G1182" s="345"/>
      <c r="H1182" s="340"/>
      <c r="I1182" s="340"/>
      <c r="J1182" s="341"/>
      <c r="K1182" s="342"/>
      <c r="L1182" s="343"/>
      <c r="M1182" s="343"/>
      <c r="N1182" s="344"/>
      <c r="O1182" s="333"/>
      <c r="P1182" s="333"/>
      <c r="Q1182" s="334"/>
      <c r="R1182" s="334"/>
      <c r="S1182" s="333"/>
      <c r="T1182" s="333"/>
      <c r="U1182" s="334"/>
      <c r="V1182" s="334"/>
      <c r="W1182" s="333"/>
      <c r="X1182" s="333"/>
      <c r="Y1182" s="334"/>
      <c r="Z1182" s="334"/>
      <c r="AA1182" s="333"/>
      <c r="AB1182" s="333"/>
      <c r="AC1182" s="348"/>
      <c r="AD1182" s="349"/>
      <c r="AE1182" s="349"/>
      <c r="AF1182" s="21"/>
      <c r="AG1182" s="332"/>
      <c r="AQ1182" s="68" t="str">
        <f>IFERROR(LEFT(B1181,SEARCH("
",B1181)),B1181)</f>
        <v>Oval Plates x 5</v>
      </c>
      <c r="AR1182" s="193" t="str">
        <f>IF(AS1182="","",MAX(AR$879:AR1181)+1)</f>
        <v/>
      </c>
      <c r="AS1182" s="209" t="str">
        <f>IF(SUM(O1182:AB1182)&gt;0,AQ1182,"")</f>
        <v/>
      </c>
      <c r="AT1182" s="251" t="str">
        <f>IF(O1182&gt;0,O1182,"")</f>
        <v/>
      </c>
      <c r="AU1182" s="212" t="str">
        <f>IF(Q1182&gt;0,Q1182,"")</f>
        <v/>
      </c>
      <c r="AV1182" s="212" t="str">
        <f>IF(S1182&gt;0,S1182,"")</f>
        <v/>
      </c>
      <c r="AW1182" s="212" t="str">
        <f>IF(U1182&gt;0,U1182,"")</f>
        <v/>
      </c>
      <c r="AX1182" s="212" t="str">
        <f>IF(W1182&gt;0,W1182,"")</f>
        <v/>
      </c>
      <c r="AY1182" s="213" t="str">
        <f>IF(Y1182&gt;0,Y1182,"")</f>
        <v/>
      </c>
      <c r="AZ1182" s="213" t="str">
        <f>IF(AA1182&gt;0,AA1182,"")</f>
        <v/>
      </c>
      <c r="BA1182" s="255" t="str">
        <f>IF(SUM(O1182:AB1182)&gt;0,(SUM(O1182:AB1182)*H1181),"")</f>
        <v/>
      </c>
      <c r="BB1182" s="255" t="str">
        <f>IF(SUM(O1182:AB1182)&gt;0,K1182,"")</f>
        <v/>
      </c>
      <c r="BC1182" s="277" t="str">
        <f>IF(SUM(O1182:AB1182)&gt;0,"ITEM","")</f>
        <v/>
      </c>
      <c r="BD1182" s="193" t="str">
        <f>IF(BE1182="","",MAX(BD$879:BD1181)+1)</f>
        <v/>
      </c>
      <c r="BG1182" s="280" t="str">
        <f t="shared" si="58"/>
        <v/>
      </c>
      <c r="BH1182" s="279" t="str">
        <f t="shared" si="59"/>
        <v/>
      </c>
      <c r="BI1182" s="279" t="str">
        <f t="shared" si="60"/>
        <v/>
      </c>
      <c r="BJ1182" s="279" t="str">
        <f t="shared" si="61"/>
        <v/>
      </c>
      <c r="BK1182" s="279" t="str">
        <f t="shared" si="62"/>
        <v/>
      </c>
      <c r="BL1182" s="279" t="str">
        <f t="shared" si="63"/>
        <v/>
      </c>
      <c r="BM1182" s="279" t="str">
        <f t="shared" si="64"/>
        <v/>
      </c>
      <c r="BN1182" s="279" t="str">
        <f t="shared" si="65"/>
        <v/>
      </c>
      <c r="BO1182" s="279" t="str">
        <f t="shared" si="66"/>
        <v/>
      </c>
      <c r="BP1182" s="279" t="str">
        <f t="shared" si="67"/>
        <v/>
      </c>
      <c r="BQ1182" s="282" t="str">
        <f t="shared" si="68"/>
        <v/>
      </c>
      <c r="BR1182" s="280" t="str">
        <f t="shared" si="69"/>
        <v/>
      </c>
      <c r="BS1182" s="282" t="str">
        <f t="shared" si="70"/>
        <v/>
      </c>
    </row>
    <row r="1183" spans="1:71" ht="7" customHeight="1">
      <c r="A1183" s="21"/>
      <c r="B1183" s="21"/>
      <c r="C1183" s="21"/>
      <c r="D1183" s="21"/>
      <c r="E1183" s="21"/>
      <c r="F1183" s="21"/>
      <c r="G1183" s="21"/>
      <c r="H1183" s="21"/>
      <c r="I1183" s="21"/>
      <c r="J1183" s="21"/>
      <c r="K1183" s="21"/>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R1183" s="193" t="str">
        <f>IF(AS1183="","",MAX(AR$879:AR1182)+1)</f>
        <v/>
      </c>
      <c r="BD1183" s="193" t="str">
        <f>IF(BE1183="","",MAX(BD$879:BD1182)+1)</f>
        <v/>
      </c>
      <c r="BG1183" s="280" t="str">
        <f t="shared" si="58"/>
        <v/>
      </c>
      <c r="BH1183" s="279" t="str">
        <f t="shared" si="59"/>
        <v/>
      </c>
      <c r="BI1183" s="279" t="str">
        <f t="shared" si="60"/>
        <v/>
      </c>
      <c r="BJ1183" s="279" t="str">
        <f t="shared" si="61"/>
        <v/>
      </c>
      <c r="BK1183" s="279" t="str">
        <f t="shared" si="62"/>
        <v/>
      </c>
      <c r="BL1183" s="279" t="str">
        <f t="shared" si="63"/>
        <v/>
      </c>
      <c r="BM1183" s="279" t="str">
        <f t="shared" si="64"/>
        <v/>
      </c>
      <c r="BN1183" s="279" t="str">
        <f t="shared" si="65"/>
        <v/>
      </c>
      <c r="BO1183" s="279" t="str">
        <f t="shared" si="66"/>
        <v/>
      </c>
      <c r="BP1183" s="279" t="str">
        <f t="shared" si="67"/>
        <v/>
      </c>
      <c r="BQ1183" s="282" t="str">
        <f t="shared" si="68"/>
        <v/>
      </c>
      <c r="BR1183" s="280" t="str">
        <f t="shared" si="69"/>
        <v/>
      </c>
      <c r="BS1183" s="282" t="str">
        <f t="shared" si="70"/>
        <v/>
      </c>
    </row>
    <row r="1184" spans="1:71" ht="20.149999999999999" customHeight="1">
      <c r="A1184" s="57"/>
      <c r="B1184" s="345" t="s">
        <v>660</v>
      </c>
      <c r="C1184" s="345"/>
      <c r="D1184" s="345"/>
      <c r="E1184" s="345"/>
      <c r="F1184" s="345"/>
      <c r="G1184" s="345"/>
      <c r="H1184" s="340">
        <f>VLOOKUP($AG1184,PriceList,3,FALSE)</f>
        <v>4.95</v>
      </c>
      <c r="I1184" s="340"/>
      <c r="J1184" s="341"/>
      <c r="K1184" s="342"/>
      <c r="L1184" s="343"/>
      <c r="M1184" s="343"/>
      <c r="N1184" s="344"/>
      <c r="O1184" s="333"/>
      <c r="P1184" s="333"/>
      <c r="Q1184" s="334"/>
      <c r="R1184" s="334"/>
      <c r="S1184" s="333"/>
      <c r="T1184" s="333"/>
      <c r="U1184" s="334"/>
      <c r="V1184" s="334"/>
      <c r="W1184" s="333"/>
      <c r="X1184" s="333"/>
      <c r="Y1184" s="334"/>
      <c r="Z1184" s="334"/>
      <c r="AA1184" s="333"/>
      <c r="AB1184" s="333"/>
      <c r="AC1184" s="348">
        <f>(SUM(O1184:AB1185))*H1184</f>
        <v>0</v>
      </c>
      <c r="AD1184" s="349"/>
      <c r="AE1184" s="349"/>
      <c r="AF1184" s="21"/>
      <c r="AG1184" s="332" t="s">
        <v>661</v>
      </c>
      <c r="AJ1184" s="116" t="b">
        <f>OR(ISERROR(AC1184),ISERROR(H1184))</f>
        <v>0</v>
      </c>
      <c r="AQ1184" s="68" t="str">
        <f>IFERROR(LEFT(B1184,SEARCH("
",B1184)),B1184)</f>
        <v>5 Litre Water Carrier</v>
      </c>
      <c r="AR1184" s="193" t="str">
        <f>IF(AS1184="","",MAX(AR$879:AR1183)+1)</f>
        <v/>
      </c>
      <c r="AS1184" s="252" t="str">
        <f>IF(SUM(O1184:AB1184)&gt;0,AQ1184,"")</f>
        <v/>
      </c>
      <c r="AT1184" s="253" t="str">
        <f>IF(O1184&gt;0,O1184,"")</f>
        <v/>
      </c>
      <c r="AU1184" s="254" t="str">
        <f>IF(Q1184&gt;0,Q1184,"")</f>
        <v/>
      </c>
      <c r="AV1184" s="254" t="str">
        <f>IF(S1184&gt;0,S1184,"")</f>
        <v/>
      </c>
      <c r="AW1184" s="254" t="str">
        <f>IF(U1184&gt;0,U1184,"")</f>
        <v/>
      </c>
      <c r="AX1184" s="254" t="str">
        <f>IF(W1184&gt;0,W1184,"")</f>
        <v/>
      </c>
      <c r="AY1184" s="255" t="str">
        <f>IF(Y1184&gt;0,Y1184,"")</f>
        <v/>
      </c>
      <c r="AZ1184" s="255" t="str">
        <f>IF(AA1184&gt;0,AA1184,"")</f>
        <v/>
      </c>
      <c r="BA1184" s="255" t="str">
        <f>IF(SUM(O1184:AB1184)&gt;0,(SUM(O1184:AB1184)*H1184),"")</f>
        <v/>
      </c>
      <c r="BB1184" s="255" t="str">
        <f>IF(SUM(O1184:AB1184)&gt;0,K1184,"")</f>
        <v/>
      </c>
      <c r="BC1184" s="276" t="str">
        <f>IF(SUM(O1184:AB1184)&gt;0,"ITEM","")</f>
        <v/>
      </c>
      <c r="BD1184" s="193" t="str">
        <f>IF(BE1184="","",MAX(BD$879:BD1183)+1)</f>
        <v/>
      </c>
      <c r="BG1184" s="280" t="str">
        <f t="shared" si="58"/>
        <v/>
      </c>
      <c r="BH1184" s="279" t="str">
        <f t="shared" si="59"/>
        <v/>
      </c>
      <c r="BI1184" s="279" t="str">
        <f t="shared" si="60"/>
        <v/>
      </c>
      <c r="BJ1184" s="279" t="str">
        <f t="shared" si="61"/>
        <v/>
      </c>
      <c r="BK1184" s="279" t="str">
        <f t="shared" si="62"/>
        <v/>
      </c>
      <c r="BL1184" s="279" t="str">
        <f t="shared" si="63"/>
        <v/>
      </c>
      <c r="BM1184" s="279" t="str">
        <f t="shared" si="64"/>
        <v/>
      </c>
      <c r="BN1184" s="279" t="str">
        <f t="shared" si="65"/>
        <v/>
      </c>
      <c r="BO1184" s="279" t="str">
        <f t="shared" si="66"/>
        <v/>
      </c>
      <c r="BP1184" s="279" t="str">
        <f t="shared" si="67"/>
        <v/>
      </c>
      <c r="BQ1184" s="282" t="str">
        <f t="shared" si="68"/>
        <v/>
      </c>
      <c r="BR1184" s="280" t="str">
        <f t="shared" si="69"/>
        <v/>
      </c>
      <c r="BS1184" s="282" t="str">
        <f t="shared" si="70"/>
        <v/>
      </c>
    </row>
    <row r="1185" spans="1:71" ht="20.149999999999999" customHeight="1">
      <c r="A1185" s="57"/>
      <c r="B1185" s="345"/>
      <c r="C1185" s="345"/>
      <c r="D1185" s="345"/>
      <c r="E1185" s="345"/>
      <c r="F1185" s="345"/>
      <c r="G1185" s="345"/>
      <c r="H1185" s="340"/>
      <c r="I1185" s="340"/>
      <c r="J1185" s="341"/>
      <c r="K1185" s="342"/>
      <c r="L1185" s="343"/>
      <c r="M1185" s="343"/>
      <c r="N1185" s="344"/>
      <c r="O1185" s="333"/>
      <c r="P1185" s="333"/>
      <c r="Q1185" s="334"/>
      <c r="R1185" s="334"/>
      <c r="S1185" s="333"/>
      <c r="T1185" s="333"/>
      <c r="U1185" s="334"/>
      <c r="V1185" s="334"/>
      <c r="W1185" s="333"/>
      <c r="X1185" s="333"/>
      <c r="Y1185" s="334"/>
      <c r="Z1185" s="334"/>
      <c r="AA1185" s="333"/>
      <c r="AB1185" s="333"/>
      <c r="AC1185" s="348"/>
      <c r="AD1185" s="349"/>
      <c r="AE1185" s="349"/>
      <c r="AF1185" s="21"/>
      <c r="AG1185" s="332"/>
      <c r="AQ1185" s="68" t="str">
        <f>IFERROR(LEFT(B1184,SEARCH("
",B1184)),B1184)</f>
        <v>5 Litre Water Carrier</v>
      </c>
      <c r="AR1185" s="193" t="str">
        <f>IF(AS1185="","",MAX(AR$879:AR1184)+1)</f>
        <v/>
      </c>
      <c r="AS1185" s="209" t="str">
        <f>IF(SUM(O1185:AB1185)&gt;0,AQ1185,"")</f>
        <v/>
      </c>
      <c r="AT1185" s="251" t="str">
        <f>IF(O1185&gt;0,O1185,"")</f>
        <v/>
      </c>
      <c r="AU1185" s="212" t="str">
        <f>IF(Q1185&gt;0,Q1185,"")</f>
        <v/>
      </c>
      <c r="AV1185" s="212" t="str">
        <f>IF(S1185&gt;0,S1185,"")</f>
        <v/>
      </c>
      <c r="AW1185" s="212" t="str">
        <f>IF(U1185&gt;0,U1185,"")</f>
        <v/>
      </c>
      <c r="AX1185" s="212" t="str">
        <f>IF(W1185&gt;0,W1185,"")</f>
        <v/>
      </c>
      <c r="AY1185" s="213" t="str">
        <f>IF(Y1185&gt;0,Y1185,"")</f>
        <v/>
      </c>
      <c r="AZ1185" s="213" t="str">
        <f>IF(AA1185&gt;0,AA1185,"")</f>
        <v/>
      </c>
      <c r="BA1185" s="255" t="str">
        <f>IF(SUM(O1185:AB1185)&gt;0,(SUM(O1185:AB1185)*H1184),"")</f>
        <v/>
      </c>
      <c r="BB1185" s="255" t="str">
        <f>IF(SUM(O1185:AB1185)&gt;0,K1185,"")</f>
        <v/>
      </c>
      <c r="BC1185" s="277" t="str">
        <f>IF(SUM(O1185:AB1185)&gt;0,"ITEM","")</f>
        <v/>
      </c>
      <c r="BD1185" s="193" t="str">
        <f>IF(BE1185="","",MAX(BD$879:BD1184)+1)</f>
        <v/>
      </c>
      <c r="BG1185" s="280" t="str">
        <f t="shared" si="58"/>
        <v/>
      </c>
      <c r="BH1185" s="279" t="str">
        <f t="shared" si="59"/>
        <v/>
      </c>
      <c r="BI1185" s="279" t="str">
        <f t="shared" si="60"/>
        <v/>
      </c>
      <c r="BJ1185" s="279" t="str">
        <f t="shared" si="61"/>
        <v/>
      </c>
      <c r="BK1185" s="279" t="str">
        <f t="shared" si="62"/>
        <v/>
      </c>
      <c r="BL1185" s="279" t="str">
        <f t="shared" si="63"/>
        <v/>
      </c>
      <c r="BM1185" s="279" t="str">
        <f t="shared" si="64"/>
        <v/>
      </c>
      <c r="BN1185" s="279" t="str">
        <f t="shared" si="65"/>
        <v/>
      </c>
      <c r="BO1185" s="279" t="str">
        <f t="shared" si="66"/>
        <v/>
      </c>
      <c r="BP1185" s="279" t="str">
        <f t="shared" si="67"/>
        <v/>
      </c>
      <c r="BQ1185" s="282" t="str">
        <f t="shared" si="68"/>
        <v/>
      </c>
      <c r="BR1185" s="280" t="str">
        <f t="shared" si="69"/>
        <v/>
      </c>
      <c r="BS1185" s="282" t="str">
        <f t="shared" si="70"/>
        <v/>
      </c>
    </row>
    <row r="1186" spans="1:71" ht="7" customHeight="1">
      <c r="A1186" s="21"/>
      <c r="B1186" s="21"/>
      <c r="C1186" s="21"/>
      <c r="D1186" s="21"/>
      <c r="E1186" s="21"/>
      <c r="F1186" s="21"/>
      <c r="G1186" s="21"/>
      <c r="H1186" s="21"/>
      <c r="I1186" s="21"/>
      <c r="J1186" s="21"/>
      <c r="K1186" s="21"/>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R1186" s="193" t="str">
        <f>IF(AS1186="","",MAX(AR$879:AR1185)+1)</f>
        <v/>
      </c>
      <c r="BD1186" s="193" t="str">
        <f>IF(BE1186="","",MAX(BD$879:BD1185)+1)</f>
        <v/>
      </c>
      <c r="BG1186" s="280" t="str">
        <f t="shared" si="58"/>
        <v/>
      </c>
      <c r="BH1186" s="279" t="str">
        <f t="shared" si="59"/>
        <v/>
      </c>
      <c r="BI1186" s="279" t="str">
        <f t="shared" si="60"/>
        <v/>
      </c>
      <c r="BJ1186" s="279" t="str">
        <f t="shared" si="61"/>
        <v/>
      </c>
      <c r="BK1186" s="279" t="str">
        <f t="shared" si="62"/>
        <v/>
      </c>
      <c r="BL1186" s="279" t="str">
        <f t="shared" si="63"/>
        <v/>
      </c>
      <c r="BM1186" s="279" t="str">
        <f t="shared" si="64"/>
        <v/>
      </c>
      <c r="BN1186" s="279" t="str">
        <f t="shared" si="65"/>
        <v/>
      </c>
      <c r="BO1186" s="279" t="str">
        <f t="shared" si="66"/>
        <v/>
      </c>
      <c r="BP1186" s="279" t="str">
        <f t="shared" si="67"/>
        <v/>
      </c>
      <c r="BQ1186" s="282" t="str">
        <f t="shared" si="68"/>
        <v/>
      </c>
      <c r="BR1186" s="280" t="str">
        <f t="shared" si="69"/>
        <v/>
      </c>
      <c r="BS1186" s="282" t="str">
        <f t="shared" si="70"/>
        <v/>
      </c>
    </row>
    <row r="1187" spans="1:71" ht="20.149999999999999" customHeight="1">
      <c r="A1187" s="57"/>
      <c r="B1187" s="345" t="s">
        <v>662</v>
      </c>
      <c r="C1187" s="345"/>
      <c r="D1187" s="345"/>
      <c r="E1187" s="345"/>
      <c r="F1187" s="345"/>
      <c r="G1187" s="345"/>
      <c r="H1187" s="340">
        <f>VLOOKUP($AG1187,PriceList,3,FALSE)</f>
        <v>6.95</v>
      </c>
      <c r="I1187" s="340"/>
      <c r="J1187" s="341"/>
      <c r="K1187" s="342"/>
      <c r="L1187" s="343"/>
      <c r="M1187" s="343"/>
      <c r="N1187" s="344"/>
      <c r="O1187" s="333"/>
      <c r="P1187" s="333"/>
      <c r="Q1187" s="334"/>
      <c r="R1187" s="334"/>
      <c r="S1187" s="333"/>
      <c r="T1187" s="333"/>
      <c r="U1187" s="334"/>
      <c r="V1187" s="334"/>
      <c r="W1187" s="333"/>
      <c r="X1187" s="333"/>
      <c r="Y1187" s="334"/>
      <c r="Z1187" s="334"/>
      <c r="AA1187" s="333"/>
      <c r="AB1187" s="333"/>
      <c r="AC1187" s="348">
        <f>(SUM(O1187:AB1188))*H1187</f>
        <v>0</v>
      </c>
      <c r="AD1187" s="349"/>
      <c r="AE1187" s="349"/>
      <c r="AF1187" s="21"/>
      <c r="AG1187" s="332" t="s">
        <v>663</v>
      </c>
      <c r="AJ1187" s="116" t="b">
        <f>OR(ISERROR(AC1187),ISERROR(H1187))</f>
        <v>0</v>
      </c>
      <c r="AQ1187" s="68" t="str">
        <f>IFERROR(LEFT(B1187,SEARCH("
",B1187)),B1187)</f>
        <v xml:space="preserve">Champagne Glasses
</v>
      </c>
      <c r="AR1187" s="193" t="str">
        <f>IF(AS1187="","",MAX(AR$879:AR1186)+1)</f>
        <v/>
      </c>
      <c r="AS1187" s="252" t="str">
        <f>IF(SUM(O1187:AB1187)&gt;0,AQ1187,"")</f>
        <v/>
      </c>
      <c r="AT1187" s="253" t="str">
        <f>IF(O1187&gt;0,O1187,"")</f>
        <v/>
      </c>
      <c r="AU1187" s="254" t="str">
        <f>IF(Q1187&gt;0,Q1187,"")</f>
        <v/>
      </c>
      <c r="AV1187" s="254" t="str">
        <f>IF(S1187&gt;0,S1187,"")</f>
        <v/>
      </c>
      <c r="AW1187" s="254" t="str">
        <f>IF(U1187&gt;0,U1187,"")</f>
        <v/>
      </c>
      <c r="AX1187" s="254" t="str">
        <f>IF(W1187&gt;0,W1187,"")</f>
        <v/>
      </c>
      <c r="AY1187" s="255" t="str">
        <f>IF(Y1187&gt;0,Y1187,"")</f>
        <v/>
      </c>
      <c r="AZ1187" s="255" t="str">
        <f>IF(AA1187&gt;0,AA1187,"")</f>
        <v/>
      </c>
      <c r="BA1187" s="255" t="str">
        <f>IF(SUM(O1187:AB1187)&gt;0,(SUM(O1187:AB1187)*H1187),"")</f>
        <v/>
      </c>
      <c r="BB1187" s="255" t="str">
        <f>IF(SUM(O1187:AB1187)&gt;0,K1187,"")</f>
        <v/>
      </c>
      <c r="BC1187" s="276" t="str">
        <f>IF(SUM(O1187:AB1187)&gt;0,"ITEM","")</f>
        <v/>
      </c>
      <c r="BD1187" s="193" t="str">
        <f>IF(BE1187="","",MAX(BD$879:BD1186)+1)</f>
        <v/>
      </c>
      <c r="BG1187" s="280" t="str">
        <f t="shared" ref="BG1187:BG1250" si="71">IFERROR(INDEX($AS$882:$AS$1390,MATCH(ROW()-ROW($BG$866),$AR$882:$AR$1390,0)),"")</f>
        <v/>
      </c>
      <c r="BH1187" s="279" t="str">
        <f t="shared" ref="BH1187:BH1250" si="72">IFERROR(INDEX($AT$882:$AT$1390,MATCH(ROW()-ROW($BH$866),$AR$882:$AR$1390,0)),"")</f>
        <v/>
      </c>
      <c r="BI1187" s="279" t="str">
        <f t="shared" ref="BI1187:BI1250" si="73">IFERROR(INDEX($AU$882:$AU$1390,MATCH(ROW()-ROW($BI$866),$AR$882:$AR$1390,0)),"")</f>
        <v/>
      </c>
      <c r="BJ1187" s="279" t="str">
        <f t="shared" ref="BJ1187:BJ1250" si="74">IFERROR(INDEX($AV$882:$AV$1390,MATCH(ROW()-ROW($BJ$866),$AR$882:$AR$1390,0)),"")</f>
        <v/>
      </c>
      <c r="BK1187" s="279" t="str">
        <f t="shared" ref="BK1187:BK1250" si="75">IFERROR(INDEX($AW$882:$AW$1390,MATCH(ROW()-ROW($BK$866),$AR$882:$AR$1390,0)),"")</f>
        <v/>
      </c>
      <c r="BL1187" s="279" t="str">
        <f t="shared" ref="BL1187:BL1250" si="76">IFERROR(INDEX($AX$882:$AX$1390,MATCH(ROW()-ROW($BL$866),$AR$882:$AR$1390,0)),"")</f>
        <v/>
      </c>
      <c r="BM1187" s="279" t="str">
        <f t="shared" ref="BM1187:BM1250" si="77">IFERROR(INDEX($AY$882:$AY$1390,MATCH(ROW()-ROW($BM$866),$AR$882:$AR$1390,0)),"")</f>
        <v/>
      </c>
      <c r="BN1187" s="279" t="str">
        <f t="shared" ref="BN1187:BN1250" si="78">IFERROR(INDEX($AZ$882:$AZ$1390,MATCH(ROW()-ROW($BN$866),$AR$882:$AR$1390,0)),"")</f>
        <v/>
      </c>
      <c r="BO1187" s="279" t="str">
        <f t="shared" ref="BO1187:BO1250" si="79">IFERROR(INDEX($BA$882:$BA$1390,MATCH(ROW()-ROW($BO$866),$AR$882:$AR$1390,0)),"")</f>
        <v/>
      </c>
      <c r="BP1187" s="279" t="str">
        <f t="shared" ref="BP1187:BP1250" si="80">IFERROR(INDEX($BB$882:$BB$1390,MATCH(ROW()-ROW($BP$866),$AR$882:$AR$1390,0)),"")</f>
        <v/>
      </c>
      <c r="BQ1187" s="282" t="str">
        <f t="shared" ref="BQ1187:BQ1250" si="81">IFERROR(INDEX($BC$882:$BC$1390,MATCH(ROW()-ROW($BQ$866),$AR$882:$AR$1390,0)),"")</f>
        <v/>
      </c>
      <c r="BR1187" s="280" t="str">
        <f t="shared" ref="BR1187:BR1250" si="82">IFERROR(INDEX($BE$882:$BE$1390,MATCH(ROW()-ROW($BR$866),$BD$882:$BD$1390,0)),"")</f>
        <v/>
      </c>
      <c r="BS1187" s="282" t="str">
        <f t="shared" ref="BS1187:BS1250" si="83">IFERROR(INDEX($BF$882:$BF$1390,MATCH(ROW()-ROW($BS$866),$BD$882:$BD$1390,0)),"")</f>
        <v/>
      </c>
    </row>
    <row r="1188" spans="1:71" ht="20.149999999999999" customHeight="1">
      <c r="A1188" s="57"/>
      <c r="B1188" s="345"/>
      <c r="C1188" s="345"/>
      <c r="D1188" s="345"/>
      <c r="E1188" s="345"/>
      <c r="F1188" s="345"/>
      <c r="G1188" s="345"/>
      <c r="H1188" s="340"/>
      <c r="I1188" s="340"/>
      <c r="J1188" s="341"/>
      <c r="K1188" s="342"/>
      <c r="L1188" s="343"/>
      <c r="M1188" s="343"/>
      <c r="N1188" s="344"/>
      <c r="O1188" s="333"/>
      <c r="P1188" s="333"/>
      <c r="Q1188" s="334"/>
      <c r="R1188" s="334"/>
      <c r="S1188" s="333"/>
      <c r="T1188" s="333"/>
      <c r="U1188" s="334"/>
      <c r="V1188" s="334"/>
      <c r="W1188" s="333"/>
      <c r="X1188" s="333"/>
      <c r="Y1188" s="334"/>
      <c r="Z1188" s="334"/>
      <c r="AA1188" s="333"/>
      <c r="AB1188" s="333"/>
      <c r="AC1188" s="348"/>
      <c r="AD1188" s="349"/>
      <c r="AE1188" s="349"/>
      <c r="AF1188" s="21"/>
      <c r="AG1188" s="332"/>
      <c r="AQ1188" s="68" t="str">
        <f>IFERROR(LEFT(B1187,SEARCH("
",B1187)),B1187)</f>
        <v xml:space="preserve">Champagne Glasses
</v>
      </c>
      <c r="AR1188" s="193" t="str">
        <f>IF(AS1188="","",MAX(AR$879:AR1187)+1)</f>
        <v/>
      </c>
      <c r="AS1188" s="209" t="str">
        <f>IF(SUM(O1188:AB1188)&gt;0,AQ1188,"")</f>
        <v/>
      </c>
      <c r="AT1188" s="251" t="str">
        <f>IF(O1188&gt;0,O1188,"")</f>
        <v/>
      </c>
      <c r="AU1188" s="212" t="str">
        <f>IF(Q1188&gt;0,Q1188,"")</f>
        <v/>
      </c>
      <c r="AV1188" s="212" t="str">
        <f>IF(S1188&gt;0,S1188,"")</f>
        <v/>
      </c>
      <c r="AW1188" s="212" t="str">
        <f>IF(U1188&gt;0,U1188,"")</f>
        <v/>
      </c>
      <c r="AX1188" s="212" t="str">
        <f>IF(W1188&gt;0,W1188,"")</f>
        <v/>
      </c>
      <c r="AY1188" s="213" t="str">
        <f>IF(Y1188&gt;0,Y1188,"")</f>
        <v/>
      </c>
      <c r="AZ1188" s="213" t="str">
        <f>IF(AA1188&gt;0,AA1188,"")</f>
        <v/>
      </c>
      <c r="BA1188" s="255" t="str">
        <f>IF(SUM(O1188:AB1188)&gt;0,(SUM(O1188:AB1188)*H1187),"")</f>
        <v/>
      </c>
      <c r="BB1188" s="255" t="str">
        <f>IF(SUM(O1188:AB1188)&gt;0,K1188,"")</f>
        <v/>
      </c>
      <c r="BC1188" s="277" t="str">
        <f>IF(SUM(O1188:AB1188)&gt;0,"ITEM","")</f>
        <v/>
      </c>
      <c r="BD1188" s="193" t="str">
        <f>IF(BE1188="","",MAX(BD$879:BD1187)+1)</f>
        <v/>
      </c>
      <c r="BG1188" s="280" t="str">
        <f t="shared" si="71"/>
        <v/>
      </c>
      <c r="BH1188" s="279" t="str">
        <f t="shared" si="72"/>
        <v/>
      </c>
      <c r="BI1188" s="279" t="str">
        <f t="shared" si="73"/>
        <v/>
      </c>
      <c r="BJ1188" s="279" t="str">
        <f t="shared" si="74"/>
        <v/>
      </c>
      <c r="BK1188" s="279" t="str">
        <f t="shared" si="75"/>
        <v/>
      </c>
      <c r="BL1188" s="279" t="str">
        <f t="shared" si="76"/>
        <v/>
      </c>
      <c r="BM1188" s="279" t="str">
        <f t="shared" si="77"/>
        <v/>
      </c>
      <c r="BN1188" s="279" t="str">
        <f t="shared" si="78"/>
        <v/>
      </c>
      <c r="BO1188" s="279" t="str">
        <f t="shared" si="79"/>
        <v/>
      </c>
      <c r="BP1188" s="279" t="str">
        <f t="shared" si="80"/>
        <v/>
      </c>
      <c r="BQ1188" s="282" t="str">
        <f t="shared" si="81"/>
        <v/>
      </c>
      <c r="BR1188" s="280" t="str">
        <f t="shared" si="82"/>
        <v/>
      </c>
      <c r="BS1188" s="282" t="str">
        <f t="shared" si="83"/>
        <v/>
      </c>
    </row>
    <row r="1189" spans="1:71" ht="7" customHeight="1">
      <c r="A1189" s="21"/>
      <c r="B1189" s="21"/>
      <c r="C1189" s="21"/>
      <c r="D1189" s="21"/>
      <c r="E1189" s="21"/>
      <c r="F1189" s="21"/>
      <c r="G1189" s="21"/>
      <c r="H1189" s="21"/>
      <c r="I1189" s="21"/>
      <c r="J1189" s="21"/>
      <c r="K1189" s="21"/>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R1189" s="193" t="str">
        <f>IF(AS1189="","",MAX(AR$879:AR1188)+1)</f>
        <v/>
      </c>
      <c r="BD1189" s="193" t="str">
        <f>IF(BE1189="","",MAX(BD$879:BD1188)+1)</f>
        <v/>
      </c>
      <c r="BG1189" s="280" t="str">
        <f t="shared" si="71"/>
        <v/>
      </c>
      <c r="BH1189" s="279" t="str">
        <f t="shared" si="72"/>
        <v/>
      </c>
      <c r="BI1189" s="279" t="str">
        <f t="shared" si="73"/>
        <v/>
      </c>
      <c r="BJ1189" s="279" t="str">
        <f t="shared" si="74"/>
        <v/>
      </c>
      <c r="BK1189" s="279" t="str">
        <f t="shared" si="75"/>
        <v/>
      </c>
      <c r="BL1189" s="279" t="str">
        <f t="shared" si="76"/>
        <v/>
      </c>
      <c r="BM1189" s="279" t="str">
        <f t="shared" si="77"/>
        <v/>
      </c>
      <c r="BN1189" s="279" t="str">
        <f t="shared" si="78"/>
        <v/>
      </c>
      <c r="BO1189" s="279" t="str">
        <f t="shared" si="79"/>
        <v/>
      </c>
      <c r="BP1189" s="279" t="str">
        <f t="shared" si="80"/>
        <v/>
      </c>
      <c r="BQ1189" s="282" t="str">
        <f t="shared" si="81"/>
        <v/>
      </c>
      <c r="BR1189" s="280" t="str">
        <f t="shared" si="82"/>
        <v/>
      </c>
      <c r="BS1189" s="282" t="str">
        <f t="shared" si="83"/>
        <v/>
      </c>
    </row>
    <row r="1190" spans="1:71" ht="20.149999999999999" customHeight="1">
      <c r="A1190" s="57"/>
      <c r="B1190" s="345" t="s">
        <v>664</v>
      </c>
      <c r="C1190" s="345"/>
      <c r="D1190" s="345"/>
      <c r="E1190" s="345"/>
      <c r="F1190" s="345"/>
      <c r="G1190" s="345"/>
      <c r="H1190" s="340">
        <f>VLOOKUP($AG1190,PriceList,3,FALSE)</f>
        <v>5.0999999999999996</v>
      </c>
      <c r="I1190" s="340"/>
      <c r="J1190" s="341"/>
      <c r="K1190" s="342"/>
      <c r="L1190" s="343"/>
      <c r="M1190" s="343"/>
      <c r="N1190" s="344"/>
      <c r="O1190" s="333"/>
      <c r="P1190" s="333"/>
      <c r="Q1190" s="334"/>
      <c r="R1190" s="334"/>
      <c r="S1190" s="333"/>
      <c r="T1190" s="333"/>
      <c r="U1190" s="334"/>
      <c r="V1190" s="334"/>
      <c r="W1190" s="333"/>
      <c r="X1190" s="333"/>
      <c r="Y1190" s="334"/>
      <c r="Z1190" s="334"/>
      <c r="AA1190" s="333"/>
      <c r="AB1190" s="333"/>
      <c r="AC1190" s="348">
        <f>(SUM(O1190:AB1191))*H1190</f>
        <v>0</v>
      </c>
      <c r="AD1190" s="349"/>
      <c r="AE1190" s="349"/>
      <c r="AF1190" s="21"/>
      <c r="AG1190" s="332" t="s">
        <v>665</v>
      </c>
      <c r="AJ1190" s="116" t="b">
        <f>OR(ISERROR(AC1190),ISERROR(H1190))</f>
        <v>0</v>
      </c>
      <c r="AQ1190" s="68" t="str">
        <f>IFERROR(LEFT(B1190,SEARCH("
",B1190)),B1190)</f>
        <v>Wine / Champagne Bucket</v>
      </c>
      <c r="AR1190" s="193" t="str">
        <f>IF(AS1190="","",MAX(AR$879:AR1189)+1)</f>
        <v/>
      </c>
      <c r="AS1190" s="252" t="str">
        <f>IF(SUM(O1190:AB1190)&gt;0,AQ1190,"")</f>
        <v/>
      </c>
      <c r="AT1190" s="253" t="str">
        <f>IF(O1190&gt;0,O1190,"")</f>
        <v/>
      </c>
      <c r="AU1190" s="254" t="str">
        <f>IF(Q1190&gt;0,Q1190,"")</f>
        <v/>
      </c>
      <c r="AV1190" s="254" t="str">
        <f>IF(S1190&gt;0,S1190,"")</f>
        <v/>
      </c>
      <c r="AW1190" s="254" t="str">
        <f>IF(U1190&gt;0,U1190,"")</f>
        <v/>
      </c>
      <c r="AX1190" s="254" t="str">
        <f>IF(W1190&gt;0,W1190,"")</f>
        <v/>
      </c>
      <c r="AY1190" s="255" t="str">
        <f>IF(Y1190&gt;0,Y1190,"")</f>
        <v/>
      </c>
      <c r="AZ1190" s="255" t="str">
        <f>IF(AA1190&gt;0,AA1190,"")</f>
        <v/>
      </c>
      <c r="BA1190" s="255" t="str">
        <f>IF(SUM(O1190:AB1190)&gt;0,(SUM(O1190:AB1190)*H1190),"")</f>
        <v/>
      </c>
      <c r="BB1190" s="255" t="str">
        <f>IF(SUM(O1190:AB1190)&gt;0,K1190,"")</f>
        <v/>
      </c>
      <c r="BC1190" s="276" t="str">
        <f>IF(SUM(O1190:AB1190)&gt;0,"ITEM","")</f>
        <v/>
      </c>
      <c r="BD1190" s="193" t="str">
        <f>IF(BE1190="","",MAX(BD$879:BD1189)+1)</f>
        <v/>
      </c>
      <c r="BG1190" s="280" t="str">
        <f t="shared" si="71"/>
        <v/>
      </c>
      <c r="BH1190" s="279" t="str">
        <f t="shared" si="72"/>
        <v/>
      </c>
      <c r="BI1190" s="279" t="str">
        <f t="shared" si="73"/>
        <v/>
      </c>
      <c r="BJ1190" s="279" t="str">
        <f t="shared" si="74"/>
        <v/>
      </c>
      <c r="BK1190" s="279" t="str">
        <f t="shared" si="75"/>
        <v/>
      </c>
      <c r="BL1190" s="279" t="str">
        <f t="shared" si="76"/>
        <v/>
      </c>
      <c r="BM1190" s="279" t="str">
        <f t="shared" si="77"/>
        <v/>
      </c>
      <c r="BN1190" s="279" t="str">
        <f t="shared" si="78"/>
        <v/>
      </c>
      <c r="BO1190" s="279" t="str">
        <f t="shared" si="79"/>
        <v/>
      </c>
      <c r="BP1190" s="279" t="str">
        <f t="shared" si="80"/>
        <v/>
      </c>
      <c r="BQ1190" s="282" t="str">
        <f t="shared" si="81"/>
        <v/>
      </c>
      <c r="BR1190" s="280" t="str">
        <f t="shared" si="82"/>
        <v/>
      </c>
      <c r="BS1190" s="282" t="str">
        <f t="shared" si="83"/>
        <v/>
      </c>
    </row>
    <row r="1191" spans="1:71" ht="20.149999999999999" customHeight="1">
      <c r="A1191" s="57"/>
      <c r="B1191" s="345"/>
      <c r="C1191" s="345"/>
      <c r="D1191" s="345"/>
      <c r="E1191" s="345"/>
      <c r="F1191" s="345"/>
      <c r="G1191" s="345"/>
      <c r="H1191" s="340"/>
      <c r="I1191" s="340"/>
      <c r="J1191" s="341"/>
      <c r="K1191" s="342"/>
      <c r="L1191" s="343"/>
      <c r="M1191" s="343"/>
      <c r="N1191" s="344"/>
      <c r="O1191" s="333"/>
      <c r="P1191" s="333"/>
      <c r="Q1191" s="334"/>
      <c r="R1191" s="334"/>
      <c r="S1191" s="333"/>
      <c r="T1191" s="333"/>
      <c r="U1191" s="334"/>
      <c r="V1191" s="334"/>
      <c r="W1191" s="333"/>
      <c r="X1191" s="333"/>
      <c r="Y1191" s="334"/>
      <c r="Z1191" s="334"/>
      <c r="AA1191" s="333"/>
      <c r="AB1191" s="333"/>
      <c r="AC1191" s="348"/>
      <c r="AD1191" s="349"/>
      <c r="AE1191" s="349"/>
      <c r="AF1191" s="21"/>
      <c r="AG1191" s="332"/>
      <c r="AQ1191" s="68" t="str">
        <f>IFERROR(LEFT(B1190,SEARCH("
",B1190)),B1190)</f>
        <v>Wine / Champagne Bucket</v>
      </c>
      <c r="AR1191" s="193" t="str">
        <f>IF(AS1191="","",MAX(AR$879:AR1190)+1)</f>
        <v/>
      </c>
      <c r="AS1191" s="209" t="str">
        <f>IF(SUM(O1191:AB1191)&gt;0,AQ1191,"")</f>
        <v/>
      </c>
      <c r="AT1191" s="251" t="str">
        <f>IF(O1191&gt;0,O1191,"")</f>
        <v/>
      </c>
      <c r="AU1191" s="212" t="str">
        <f>IF(Q1191&gt;0,Q1191,"")</f>
        <v/>
      </c>
      <c r="AV1191" s="212" t="str">
        <f>IF(S1191&gt;0,S1191,"")</f>
        <v/>
      </c>
      <c r="AW1191" s="212" t="str">
        <f>IF(U1191&gt;0,U1191,"")</f>
        <v/>
      </c>
      <c r="AX1191" s="212" t="str">
        <f>IF(W1191&gt;0,W1191,"")</f>
        <v/>
      </c>
      <c r="AY1191" s="213" t="str">
        <f>IF(Y1191&gt;0,Y1191,"")</f>
        <v/>
      </c>
      <c r="AZ1191" s="213" t="str">
        <f>IF(AA1191&gt;0,AA1191,"")</f>
        <v/>
      </c>
      <c r="BA1191" s="255" t="str">
        <f>IF(SUM(O1191:AB1191)&gt;0,(SUM(O1191:AB1191)*H1190),"")</f>
        <v/>
      </c>
      <c r="BB1191" s="255" t="str">
        <f>IF(SUM(O1191:AB1191)&gt;0,K1191,"")</f>
        <v/>
      </c>
      <c r="BC1191" s="277" t="str">
        <f>IF(SUM(O1191:AB1191)&gt;0,"ITEM","")</f>
        <v/>
      </c>
      <c r="BD1191" s="193" t="str">
        <f>IF(BE1191="","",MAX(BD$879:BD1190)+1)</f>
        <v/>
      </c>
      <c r="BG1191" s="280" t="str">
        <f t="shared" si="71"/>
        <v/>
      </c>
      <c r="BH1191" s="279" t="str">
        <f t="shared" si="72"/>
        <v/>
      </c>
      <c r="BI1191" s="279" t="str">
        <f t="shared" si="73"/>
        <v/>
      </c>
      <c r="BJ1191" s="279" t="str">
        <f t="shared" si="74"/>
        <v/>
      </c>
      <c r="BK1191" s="279" t="str">
        <f t="shared" si="75"/>
        <v/>
      </c>
      <c r="BL1191" s="279" t="str">
        <f t="shared" si="76"/>
        <v/>
      </c>
      <c r="BM1191" s="279" t="str">
        <f t="shared" si="77"/>
        <v/>
      </c>
      <c r="BN1191" s="279" t="str">
        <f t="shared" si="78"/>
        <v/>
      </c>
      <c r="BO1191" s="279" t="str">
        <f t="shared" si="79"/>
        <v/>
      </c>
      <c r="BP1191" s="279" t="str">
        <f t="shared" si="80"/>
        <v/>
      </c>
      <c r="BQ1191" s="282" t="str">
        <f t="shared" si="81"/>
        <v/>
      </c>
      <c r="BR1191" s="280" t="str">
        <f t="shared" si="82"/>
        <v/>
      </c>
      <c r="BS1191" s="282" t="str">
        <f t="shared" si="83"/>
        <v/>
      </c>
    </row>
    <row r="1192" spans="1:71" ht="7" customHeight="1">
      <c r="A1192" s="21"/>
      <c r="B1192" s="21"/>
      <c r="C1192" s="21"/>
      <c r="D1192" s="21"/>
      <c r="E1192" s="21"/>
      <c r="F1192" s="21"/>
      <c r="G1192" s="21"/>
      <c r="H1192" s="21"/>
      <c r="I1192" s="21"/>
      <c r="J1192" s="21"/>
      <c r="K1192" s="21"/>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R1192" s="193" t="str">
        <f>IF(AS1192="","",MAX(AR$879:AR1191)+1)</f>
        <v/>
      </c>
      <c r="BD1192" s="193" t="str">
        <f>IF(BE1192="","",MAX(BD$879:BD1191)+1)</f>
        <v/>
      </c>
      <c r="BG1192" s="280" t="str">
        <f t="shared" si="71"/>
        <v/>
      </c>
      <c r="BH1192" s="279" t="str">
        <f t="shared" si="72"/>
        <v/>
      </c>
      <c r="BI1192" s="279" t="str">
        <f t="shared" si="73"/>
        <v/>
      </c>
      <c r="BJ1192" s="279" t="str">
        <f t="shared" si="74"/>
        <v/>
      </c>
      <c r="BK1192" s="279" t="str">
        <f t="shared" si="75"/>
        <v/>
      </c>
      <c r="BL1192" s="279" t="str">
        <f t="shared" si="76"/>
        <v/>
      </c>
      <c r="BM1192" s="279" t="str">
        <f t="shared" si="77"/>
        <v/>
      </c>
      <c r="BN1192" s="279" t="str">
        <f t="shared" si="78"/>
        <v/>
      </c>
      <c r="BO1192" s="279" t="str">
        <f t="shared" si="79"/>
        <v/>
      </c>
      <c r="BP1192" s="279" t="str">
        <f t="shared" si="80"/>
        <v/>
      </c>
      <c r="BQ1192" s="282" t="str">
        <f t="shared" si="81"/>
        <v/>
      </c>
      <c r="BR1192" s="280" t="str">
        <f t="shared" si="82"/>
        <v/>
      </c>
      <c r="BS1192" s="282" t="str">
        <f t="shared" si="83"/>
        <v/>
      </c>
    </row>
    <row r="1193" spans="1:71" ht="20.149999999999999" customHeight="1">
      <c r="A1193" s="57"/>
      <c r="B1193" s="345" t="s">
        <v>666</v>
      </c>
      <c r="C1193" s="345"/>
      <c r="D1193" s="345"/>
      <c r="E1193" s="345"/>
      <c r="F1193" s="345"/>
      <c r="G1193" s="345"/>
      <c r="H1193" s="340">
        <f>VLOOKUP($AG1193,PriceList,3,FALSE)</f>
        <v>4.95</v>
      </c>
      <c r="I1193" s="340"/>
      <c r="J1193" s="341"/>
      <c r="K1193" s="342"/>
      <c r="L1193" s="343"/>
      <c r="M1193" s="343"/>
      <c r="N1193" s="344"/>
      <c r="O1193" s="333"/>
      <c r="P1193" s="333"/>
      <c r="Q1193" s="334"/>
      <c r="R1193" s="334"/>
      <c r="S1193" s="333"/>
      <c r="T1193" s="333"/>
      <c r="U1193" s="334"/>
      <c r="V1193" s="334"/>
      <c r="W1193" s="333"/>
      <c r="X1193" s="333"/>
      <c r="Y1193" s="334"/>
      <c r="Z1193" s="334"/>
      <c r="AA1193" s="333"/>
      <c r="AB1193" s="333"/>
      <c r="AC1193" s="348">
        <f>(SUM(O1193:AB1194))*H1193</f>
        <v>0</v>
      </c>
      <c r="AD1193" s="349"/>
      <c r="AE1193" s="349"/>
      <c r="AF1193" s="21"/>
      <c r="AG1193" s="332" t="s">
        <v>667</v>
      </c>
      <c r="AJ1193" s="116" t="b">
        <f>OR(ISERROR(AC1193),ISERROR(H1193))</f>
        <v>0</v>
      </c>
      <c r="AQ1193" s="68" t="str">
        <f>IFERROR(LEFT(B1193,SEARCH("
",B1193)),B1193)</f>
        <v>Thermal Ice Bucket with Tongs</v>
      </c>
      <c r="AR1193" s="193" t="str">
        <f>IF(AS1193="","",MAX(AR$879:AR1192)+1)</f>
        <v/>
      </c>
      <c r="AS1193" s="252" t="str">
        <f>IF(SUM(O1193:AB1193)&gt;0,AQ1193,"")</f>
        <v/>
      </c>
      <c r="AT1193" s="253" t="str">
        <f>IF(O1193&gt;0,O1193,"")</f>
        <v/>
      </c>
      <c r="AU1193" s="254" t="str">
        <f>IF(Q1193&gt;0,Q1193,"")</f>
        <v/>
      </c>
      <c r="AV1193" s="254" t="str">
        <f>IF(S1193&gt;0,S1193,"")</f>
        <v/>
      </c>
      <c r="AW1193" s="254" t="str">
        <f>IF(U1193&gt;0,U1193,"")</f>
        <v/>
      </c>
      <c r="AX1193" s="254" t="str">
        <f>IF(W1193&gt;0,W1193,"")</f>
        <v/>
      </c>
      <c r="AY1193" s="255" t="str">
        <f>IF(Y1193&gt;0,Y1193,"")</f>
        <v/>
      </c>
      <c r="AZ1193" s="255" t="str">
        <f>IF(AA1193&gt;0,AA1193,"")</f>
        <v/>
      </c>
      <c r="BA1193" s="255" t="str">
        <f>IF(SUM(O1193:AB1193)&gt;0,(SUM(O1193:AB1193)*H1193),"")</f>
        <v/>
      </c>
      <c r="BB1193" s="255" t="str">
        <f>IF(SUM(O1193:AB1193)&gt;0,K1193,"")</f>
        <v/>
      </c>
      <c r="BC1193" s="276" t="str">
        <f>IF(SUM(O1193:AB1193)&gt;0,"ITEM","")</f>
        <v/>
      </c>
      <c r="BD1193" s="193" t="str">
        <f>IF(BE1193="","",MAX(BD$879:BD1192)+1)</f>
        <v/>
      </c>
      <c r="BG1193" s="280" t="str">
        <f t="shared" si="71"/>
        <v/>
      </c>
      <c r="BH1193" s="279" t="str">
        <f t="shared" si="72"/>
        <v/>
      </c>
      <c r="BI1193" s="279" t="str">
        <f t="shared" si="73"/>
        <v/>
      </c>
      <c r="BJ1193" s="279" t="str">
        <f t="shared" si="74"/>
        <v/>
      </c>
      <c r="BK1193" s="279" t="str">
        <f t="shared" si="75"/>
        <v/>
      </c>
      <c r="BL1193" s="279" t="str">
        <f t="shared" si="76"/>
        <v/>
      </c>
      <c r="BM1193" s="279" t="str">
        <f t="shared" si="77"/>
        <v/>
      </c>
      <c r="BN1193" s="279" t="str">
        <f t="shared" si="78"/>
        <v/>
      </c>
      <c r="BO1193" s="279" t="str">
        <f t="shared" si="79"/>
        <v/>
      </c>
      <c r="BP1193" s="279" t="str">
        <f t="shared" si="80"/>
        <v/>
      </c>
      <c r="BQ1193" s="282" t="str">
        <f t="shared" si="81"/>
        <v/>
      </c>
      <c r="BR1193" s="280" t="str">
        <f t="shared" si="82"/>
        <v/>
      </c>
      <c r="BS1193" s="282" t="str">
        <f t="shared" si="83"/>
        <v/>
      </c>
    </row>
    <row r="1194" spans="1:71" ht="20.149999999999999" customHeight="1">
      <c r="A1194" s="57"/>
      <c r="B1194" s="345"/>
      <c r="C1194" s="345"/>
      <c r="D1194" s="345"/>
      <c r="E1194" s="345"/>
      <c r="F1194" s="345"/>
      <c r="G1194" s="345"/>
      <c r="H1194" s="340"/>
      <c r="I1194" s="340"/>
      <c r="J1194" s="341"/>
      <c r="K1194" s="342"/>
      <c r="L1194" s="343"/>
      <c r="M1194" s="343"/>
      <c r="N1194" s="344"/>
      <c r="O1194" s="333"/>
      <c r="P1194" s="333"/>
      <c r="Q1194" s="334"/>
      <c r="R1194" s="334"/>
      <c r="S1194" s="333"/>
      <c r="T1194" s="333"/>
      <c r="U1194" s="334"/>
      <c r="V1194" s="334"/>
      <c r="W1194" s="333"/>
      <c r="X1194" s="333"/>
      <c r="Y1194" s="334"/>
      <c r="Z1194" s="334"/>
      <c r="AA1194" s="333"/>
      <c r="AB1194" s="333"/>
      <c r="AC1194" s="348"/>
      <c r="AD1194" s="349"/>
      <c r="AE1194" s="349"/>
      <c r="AF1194" s="21"/>
      <c r="AG1194" s="332"/>
      <c r="AQ1194" s="68" t="str">
        <f>IFERROR(LEFT(B1193,SEARCH("
",B1193)),B1193)</f>
        <v>Thermal Ice Bucket with Tongs</v>
      </c>
      <c r="AR1194" s="193" t="str">
        <f>IF(AS1194="","",MAX(AR$879:AR1193)+1)</f>
        <v/>
      </c>
      <c r="AS1194" s="209" t="str">
        <f>IF(SUM(O1194:AB1194)&gt;0,AQ1194,"")</f>
        <v/>
      </c>
      <c r="AT1194" s="251" t="str">
        <f>IF(O1194&gt;0,O1194,"")</f>
        <v/>
      </c>
      <c r="AU1194" s="212" t="str">
        <f>IF(Q1194&gt;0,Q1194,"")</f>
        <v/>
      </c>
      <c r="AV1194" s="212" t="str">
        <f>IF(S1194&gt;0,S1194,"")</f>
        <v/>
      </c>
      <c r="AW1194" s="212" t="str">
        <f>IF(U1194&gt;0,U1194,"")</f>
        <v/>
      </c>
      <c r="AX1194" s="212" t="str">
        <f>IF(W1194&gt;0,W1194,"")</f>
        <v/>
      </c>
      <c r="AY1194" s="213" t="str">
        <f>IF(Y1194&gt;0,Y1194,"")</f>
        <v/>
      </c>
      <c r="AZ1194" s="213" t="str">
        <f>IF(AA1194&gt;0,AA1194,"")</f>
        <v/>
      </c>
      <c r="BA1194" s="255" t="str">
        <f>IF(SUM(O1194:AB1194)&gt;0,(SUM(O1194:AB1194)*H1193),"")</f>
        <v/>
      </c>
      <c r="BB1194" s="255" t="str">
        <f>IF(SUM(O1194:AB1194)&gt;0,K1194,"")</f>
        <v/>
      </c>
      <c r="BC1194" s="277" t="str">
        <f>IF(SUM(O1194:AB1194)&gt;0,"ITEM","")</f>
        <v/>
      </c>
      <c r="BD1194" s="193" t="str">
        <f>IF(BE1194="","",MAX(BD$879:BD1193)+1)</f>
        <v/>
      </c>
      <c r="BG1194" s="280" t="str">
        <f t="shared" si="71"/>
        <v/>
      </c>
      <c r="BH1194" s="279" t="str">
        <f t="shared" si="72"/>
        <v/>
      </c>
      <c r="BI1194" s="279" t="str">
        <f t="shared" si="73"/>
        <v/>
      </c>
      <c r="BJ1194" s="279" t="str">
        <f t="shared" si="74"/>
        <v/>
      </c>
      <c r="BK1194" s="279" t="str">
        <f t="shared" si="75"/>
        <v/>
      </c>
      <c r="BL1194" s="279" t="str">
        <f t="shared" si="76"/>
        <v/>
      </c>
      <c r="BM1194" s="279" t="str">
        <f t="shared" si="77"/>
        <v/>
      </c>
      <c r="BN1194" s="279" t="str">
        <f t="shared" si="78"/>
        <v/>
      </c>
      <c r="BO1194" s="279" t="str">
        <f t="shared" si="79"/>
        <v/>
      </c>
      <c r="BP1194" s="279" t="str">
        <f t="shared" si="80"/>
        <v/>
      </c>
      <c r="BQ1194" s="282" t="str">
        <f t="shared" si="81"/>
        <v/>
      </c>
      <c r="BR1194" s="280" t="str">
        <f t="shared" si="82"/>
        <v/>
      </c>
      <c r="BS1194" s="282" t="str">
        <f t="shared" si="83"/>
        <v/>
      </c>
    </row>
    <row r="1195" spans="1:71" ht="7" customHeight="1">
      <c r="A1195" s="21"/>
      <c r="B1195" s="21"/>
      <c r="C1195" s="21"/>
      <c r="D1195" s="21"/>
      <c r="E1195" s="21"/>
      <c r="F1195" s="21"/>
      <c r="G1195" s="21"/>
      <c r="H1195" s="21"/>
      <c r="I1195" s="21"/>
      <c r="J1195" s="21"/>
      <c r="K1195" s="21"/>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R1195" s="193" t="str">
        <f>IF(AS1195="","",MAX(AR$879:AR1194)+1)</f>
        <v/>
      </c>
      <c r="BD1195" s="193" t="str">
        <f>IF(BE1195="","",MAX(BD$879:BD1194)+1)</f>
        <v/>
      </c>
      <c r="BG1195" s="280" t="str">
        <f t="shared" si="71"/>
        <v/>
      </c>
      <c r="BH1195" s="279" t="str">
        <f t="shared" si="72"/>
        <v/>
      </c>
      <c r="BI1195" s="279" t="str">
        <f t="shared" si="73"/>
        <v/>
      </c>
      <c r="BJ1195" s="279" t="str">
        <f t="shared" si="74"/>
        <v/>
      </c>
      <c r="BK1195" s="279" t="str">
        <f t="shared" si="75"/>
        <v/>
      </c>
      <c r="BL1195" s="279" t="str">
        <f t="shared" si="76"/>
        <v/>
      </c>
      <c r="BM1195" s="279" t="str">
        <f t="shared" si="77"/>
        <v/>
      </c>
      <c r="BN1195" s="279" t="str">
        <f t="shared" si="78"/>
        <v/>
      </c>
      <c r="BO1195" s="279" t="str">
        <f t="shared" si="79"/>
        <v/>
      </c>
      <c r="BP1195" s="279" t="str">
        <f t="shared" si="80"/>
        <v/>
      </c>
      <c r="BQ1195" s="282" t="str">
        <f t="shared" si="81"/>
        <v/>
      </c>
      <c r="BR1195" s="280" t="str">
        <f t="shared" si="82"/>
        <v/>
      </c>
      <c r="BS1195" s="282" t="str">
        <f t="shared" si="83"/>
        <v/>
      </c>
    </row>
    <row r="1196" spans="1:71" ht="20.149999999999999" customHeight="1">
      <c r="A1196" s="57"/>
      <c r="B1196" s="345" t="s">
        <v>668</v>
      </c>
      <c r="C1196" s="345"/>
      <c r="D1196" s="345"/>
      <c r="E1196" s="345"/>
      <c r="F1196" s="345"/>
      <c r="G1196" s="345"/>
      <c r="H1196" s="340">
        <f>VLOOKUP($AG1196,PriceList,3,FALSE)</f>
        <v>21</v>
      </c>
      <c r="I1196" s="340"/>
      <c r="J1196" s="341"/>
      <c r="K1196" s="342"/>
      <c r="L1196" s="343"/>
      <c r="M1196" s="343"/>
      <c r="N1196" s="344"/>
      <c r="O1196" s="333"/>
      <c r="P1196" s="333"/>
      <c r="Q1196" s="334"/>
      <c r="R1196" s="334"/>
      <c r="S1196" s="333"/>
      <c r="T1196" s="333"/>
      <c r="U1196" s="334"/>
      <c r="V1196" s="334"/>
      <c r="W1196" s="333"/>
      <c r="X1196" s="333"/>
      <c r="Y1196" s="334"/>
      <c r="Z1196" s="334"/>
      <c r="AA1196" s="333"/>
      <c r="AB1196" s="333"/>
      <c r="AC1196" s="348">
        <f>(SUM(O1196:AB1197))*H1196</f>
        <v>0</v>
      </c>
      <c r="AD1196" s="349"/>
      <c r="AE1196" s="349"/>
      <c r="AF1196" s="21"/>
      <c r="AG1196" s="332" t="s">
        <v>669</v>
      </c>
      <c r="AJ1196" s="116" t="b">
        <f>OR(ISERROR(AC1196),ISERROR(H1196))</f>
        <v>0</v>
      </c>
      <c r="AQ1196" s="68" t="str">
        <f>IFERROR(LEFT(B1196,SEARCH("
",B1196)),B1196)</f>
        <v xml:space="preserve">Ice Bucket
</v>
      </c>
      <c r="AR1196" s="193" t="str">
        <f>IF(AS1196="","",MAX(AR$879:AR1195)+1)</f>
        <v/>
      </c>
      <c r="AS1196" s="252" t="str">
        <f>IF(SUM(O1196:AB1196)&gt;0,AQ1196,"")</f>
        <v/>
      </c>
      <c r="AT1196" s="253" t="str">
        <f>IF(O1196&gt;0,O1196,"")</f>
        <v/>
      </c>
      <c r="AU1196" s="254" t="str">
        <f>IF(Q1196&gt;0,Q1196,"")</f>
        <v/>
      </c>
      <c r="AV1196" s="254" t="str">
        <f>IF(S1196&gt;0,S1196,"")</f>
        <v/>
      </c>
      <c r="AW1196" s="254" t="str">
        <f>IF(U1196&gt;0,U1196,"")</f>
        <v/>
      </c>
      <c r="AX1196" s="254" t="str">
        <f>IF(W1196&gt;0,W1196,"")</f>
        <v/>
      </c>
      <c r="AY1196" s="255" t="str">
        <f>IF(Y1196&gt;0,Y1196,"")</f>
        <v/>
      </c>
      <c r="AZ1196" s="255" t="str">
        <f>IF(AA1196&gt;0,AA1196,"")</f>
        <v/>
      </c>
      <c r="BA1196" s="255" t="str">
        <f>IF(SUM(O1196:AB1196)&gt;0,(SUM(O1196:AB1196)*H1196),"")</f>
        <v/>
      </c>
      <c r="BB1196" s="255" t="str">
        <f>IF(SUM(O1196:AB1196)&gt;0,K1196,"")</f>
        <v/>
      </c>
      <c r="BC1196" s="276" t="str">
        <f>IF(SUM(O1196:AB1196)&gt;0,"ITEM","")</f>
        <v/>
      </c>
      <c r="BD1196" s="193" t="str">
        <f>IF(BE1196="","",MAX(BD$879:BD1195)+1)</f>
        <v/>
      </c>
      <c r="BG1196" s="280" t="str">
        <f t="shared" si="71"/>
        <v/>
      </c>
      <c r="BH1196" s="279" t="str">
        <f t="shared" si="72"/>
        <v/>
      </c>
      <c r="BI1196" s="279" t="str">
        <f t="shared" si="73"/>
        <v/>
      </c>
      <c r="BJ1196" s="279" t="str">
        <f t="shared" si="74"/>
        <v/>
      </c>
      <c r="BK1196" s="279" t="str">
        <f t="shared" si="75"/>
        <v/>
      </c>
      <c r="BL1196" s="279" t="str">
        <f t="shared" si="76"/>
        <v/>
      </c>
      <c r="BM1196" s="279" t="str">
        <f t="shared" si="77"/>
        <v/>
      </c>
      <c r="BN1196" s="279" t="str">
        <f t="shared" si="78"/>
        <v/>
      </c>
      <c r="BO1196" s="279" t="str">
        <f t="shared" si="79"/>
        <v/>
      </c>
      <c r="BP1196" s="279" t="str">
        <f t="shared" si="80"/>
        <v/>
      </c>
      <c r="BQ1196" s="282" t="str">
        <f t="shared" si="81"/>
        <v/>
      </c>
      <c r="BR1196" s="280" t="str">
        <f t="shared" si="82"/>
        <v/>
      </c>
      <c r="BS1196" s="282" t="str">
        <f t="shared" si="83"/>
        <v/>
      </c>
    </row>
    <row r="1197" spans="1:71" ht="20.149999999999999" customHeight="1">
      <c r="A1197" s="57"/>
      <c r="B1197" s="345"/>
      <c r="C1197" s="345"/>
      <c r="D1197" s="345"/>
      <c r="E1197" s="345"/>
      <c r="F1197" s="345"/>
      <c r="G1197" s="345"/>
      <c r="H1197" s="340"/>
      <c r="I1197" s="340"/>
      <c r="J1197" s="341"/>
      <c r="K1197" s="342"/>
      <c r="L1197" s="343"/>
      <c r="M1197" s="343"/>
      <c r="N1197" s="344"/>
      <c r="O1197" s="333"/>
      <c r="P1197" s="333"/>
      <c r="Q1197" s="334"/>
      <c r="R1197" s="334"/>
      <c r="S1197" s="333"/>
      <c r="T1197" s="333"/>
      <c r="U1197" s="334"/>
      <c r="V1197" s="334"/>
      <c r="W1197" s="333"/>
      <c r="X1197" s="333"/>
      <c r="Y1197" s="334"/>
      <c r="Z1197" s="334"/>
      <c r="AA1197" s="333"/>
      <c r="AB1197" s="333"/>
      <c r="AC1197" s="348"/>
      <c r="AD1197" s="349"/>
      <c r="AE1197" s="349"/>
      <c r="AF1197" s="21"/>
      <c r="AG1197" s="332"/>
      <c r="AQ1197" s="68" t="str">
        <f>IFERROR(LEFT(B1196,SEARCH("
",B1196)),B1196)</f>
        <v xml:space="preserve">Ice Bucket
</v>
      </c>
      <c r="AR1197" s="193" t="str">
        <f>IF(AS1197="","",MAX(AR$879:AR1196)+1)</f>
        <v/>
      </c>
      <c r="AS1197" s="209" t="str">
        <f>IF(SUM(O1197:AB1197)&gt;0,AQ1197,"")</f>
        <v/>
      </c>
      <c r="AT1197" s="251" t="str">
        <f>IF(O1197&gt;0,O1197,"")</f>
        <v/>
      </c>
      <c r="AU1197" s="212" t="str">
        <f>IF(Q1197&gt;0,Q1197,"")</f>
        <v/>
      </c>
      <c r="AV1197" s="212" t="str">
        <f>IF(S1197&gt;0,S1197,"")</f>
        <v/>
      </c>
      <c r="AW1197" s="212" t="str">
        <f>IF(U1197&gt;0,U1197,"")</f>
        <v/>
      </c>
      <c r="AX1197" s="212" t="str">
        <f>IF(W1197&gt;0,W1197,"")</f>
        <v/>
      </c>
      <c r="AY1197" s="213" t="str">
        <f>IF(Y1197&gt;0,Y1197,"")</f>
        <v/>
      </c>
      <c r="AZ1197" s="213" t="str">
        <f>IF(AA1197&gt;0,AA1197,"")</f>
        <v/>
      </c>
      <c r="BA1197" s="255" t="str">
        <f>IF(SUM(O1197:AB1197)&gt;0,(SUM(O1197:AB1197)*H1196),"")</f>
        <v/>
      </c>
      <c r="BB1197" s="255" t="str">
        <f>IF(SUM(O1197:AB1197)&gt;0,K1197,"")</f>
        <v/>
      </c>
      <c r="BC1197" s="277" t="str">
        <f>IF(SUM(O1197:AB1197)&gt;0,"ITEM","")</f>
        <v/>
      </c>
      <c r="BD1197" s="193" t="str">
        <f>IF(BE1197="","",MAX(BD$879:BD1196)+1)</f>
        <v/>
      </c>
      <c r="BG1197" s="280" t="str">
        <f t="shared" si="71"/>
        <v/>
      </c>
      <c r="BH1197" s="279" t="str">
        <f t="shared" si="72"/>
        <v/>
      </c>
      <c r="BI1197" s="279" t="str">
        <f t="shared" si="73"/>
        <v/>
      </c>
      <c r="BJ1197" s="279" t="str">
        <f t="shared" si="74"/>
        <v/>
      </c>
      <c r="BK1197" s="279" t="str">
        <f t="shared" si="75"/>
        <v/>
      </c>
      <c r="BL1197" s="279" t="str">
        <f t="shared" si="76"/>
        <v/>
      </c>
      <c r="BM1197" s="279" t="str">
        <f t="shared" si="77"/>
        <v/>
      </c>
      <c r="BN1197" s="279" t="str">
        <f t="shared" si="78"/>
        <v/>
      </c>
      <c r="BO1197" s="279" t="str">
        <f t="shared" si="79"/>
        <v/>
      </c>
      <c r="BP1197" s="279" t="str">
        <f t="shared" si="80"/>
        <v/>
      </c>
      <c r="BQ1197" s="282" t="str">
        <f t="shared" si="81"/>
        <v/>
      </c>
      <c r="BR1197" s="280" t="str">
        <f t="shared" si="82"/>
        <v/>
      </c>
      <c r="BS1197" s="282" t="str">
        <f t="shared" si="83"/>
        <v/>
      </c>
    </row>
    <row r="1198" spans="1:71" ht="7" customHeight="1">
      <c r="A1198" s="21"/>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R1198" s="193" t="str">
        <f>IF(AS1198="","",MAX(AR$879:AR1197)+1)</f>
        <v/>
      </c>
      <c r="BD1198" s="193" t="str">
        <f>IF(BE1198="","",MAX(BD$879:BD1197)+1)</f>
        <v/>
      </c>
      <c r="BG1198" s="280" t="str">
        <f t="shared" si="71"/>
        <v/>
      </c>
      <c r="BH1198" s="279" t="str">
        <f t="shared" si="72"/>
        <v/>
      </c>
      <c r="BI1198" s="279" t="str">
        <f t="shared" si="73"/>
        <v/>
      </c>
      <c r="BJ1198" s="279" t="str">
        <f t="shared" si="74"/>
        <v/>
      </c>
      <c r="BK1198" s="279" t="str">
        <f t="shared" si="75"/>
        <v/>
      </c>
      <c r="BL1198" s="279" t="str">
        <f t="shared" si="76"/>
        <v/>
      </c>
      <c r="BM1198" s="279" t="str">
        <f t="shared" si="77"/>
        <v/>
      </c>
      <c r="BN1198" s="279" t="str">
        <f t="shared" si="78"/>
        <v/>
      </c>
      <c r="BO1198" s="279" t="str">
        <f t="shared" si="79"/>
        <v/>
      </c>
      <c r="BP1198" s="279" t="str">
        <f t="shared" si="80"/>
        <v/>
      </c>
      <c r="BQ1198" s="282" t="str">
        <f t="shared" si="81"/>
        <v/>
      </c>
      <c r="BR1198" s="280" t="str">
        <f t="shared" si="82"/>
        <v/>
      </c>
      <c r="BS1198" s="282" t="str">
        <f t="shared" si="83"/>
        <v/>
      </c>
    </row>
    <row r="1199" spans="1:71" ht="20.149999999999999" customHeight="1">
      <c r="A1199" s="57"/>
      <c r="B1199" s="345" t="s">
        <v>670</v>
      </c>
      <c r="C1199" s="345"/>
      <c r="D1199" s="345"/>
      <c r="E1199" s="345"/>
      <c r="F1199" s="345"/>
      <c r="G1199" s="345"/>
      <c r="H1199" s="340">
        <f>VLOOKUP($AG1199,PriceList,3,FALSE)</f>
        <v>8.15</v>
      </c>
      <c r="I1199" s="340"/>
      <c r="J1199" s="341"/>
      <c r="K1199" s="342"/>
      <c r="L1199" s="343"/>
      <c r="M1199" s="343"/>
      <c r="N1199" s="344"/>
      <c r="O1199" s="333"/>
      <c r="P1199" s="333"/>
      <c r="Q1199" s="334"/>
      <c r="R1199" s="334"/>
      <c r="S1199" s="333"/>
      <c r="T1199" s="333"/>
      <c r="U1199" s="334"/>
      <c r="V1199" s="334"/>
      <c r="W1199" s="333"/>
      <c r="X1199" s="333"/>
      <c r="Y1199" s="334"/>
      <c r="Z1199" s="334"/>
      <c r="AA1199" s="333"/>
      <c r="AB1199" s="333"/>
      <c r="AC1199" s="348">
        <f>(SUM(O1199:AB1200))*H1199</f>
        <v>0</v>
      </c>
      <c r="AD1199" s="349"/>
      <c r="AE1199" s="349"/>
      <c r="AF1199" s="21"/>
      <c r="AG1199" s="332" t="s">
        <v>671</v>
      </c>
      <c r="AJ1199" s="116" t="b">
        <f>OR(ISERROR(AC1199),ISERROR(H1199))</f>
        <v>0</v>
      </c>
      <c r="AQ1199" s="68" t="str">
        <f>IFERROR(LEFT(B1199,SEARCH("
",B1199)),B1199)</f>
        <v>4kg Bag of Ice</v>
      </c>
      <c r="AR1199" s="193" t="str">
        <f>IF(AS1199="","",MAX(AR$879:AR1198)+1)</f>
        <v/>
      </c>
      <c r="AS1199" s="252" t="str">
        <f>IF(SUM(O1199:AB1199)&gt;0,AQ1199,"")</f>
        <v/>
      </c>
      <c r="AT1199" s="253" t="str">
        <f>IF(O1199&gt;0,O1199,"")</f>
        <v/>
      </c>
      <c r="AU1199" s="254" t="str">
        <f>IF(Q1199&gt;0,Q1199,"")</f>
        <v/>
      </c>
      <c r="AV1199" s="254" t="str">
        <f>IF(S1199&gt;0,S1199,"")</f>
        <v/>
      </c>
      <c r="AW1199" s="254" t="str">
        <f>IF(U1199&gt;0,U1199,"")</f>
        <v/>
      </c>
      <c r="AX1199" s="254" t="str">
        <f>IF(W1199&gt;0,W1199,"")</f>
        <v/>
      </c>
      <c r="AY1199" s="255" t="str">
        <f>IF(Y1199&gt;0,Y1199,"")</f>
        <v/>
      </c>
      <c r="AZ1199" s="255" t="str">
        <f>IF(AA1199&gt;0,AA1199,"")</f>
        <v/>
      </c>
      <c r="BA1199" s="255" t="str">
        <f>IF(SUM(O1199:AB1199)&gt;0,(SUM(O1199:AB1199)*H1199),"")</f>
        <v/>
      </c>
      <c r="BB1199" s="255" t="str">
        <f>IF(SUM(O1199:AB1199)&gt;0,K1199,"")</f>
        <v/>
      </c>
      <c r="BC1199" s="276" t="str">
        <f>IF(SUM(O1199:AB1199)&gt;0,"ITEM","")</f>
        <v/>
      </c>
      <c r="BD1199" s="193" t="str">
        <f>IF(BE1199="","",MAX(BD$879:BD1198)+1)</f>
        <v/>
      </c>
      <c r="BG1199" s="280" t="str">
        <f t="shared" si="71"/>
        <v/>
      </c>
      <c r="BH1199" s="279" t="str">
        <f t="shared" si="72"/>
        <v/>
      </c>
      <c r="BI1199" s="279" t="str">
        <f t="shared" si="73"/>
        <v/>
      </c>
      <c r="BJ1199" s="279" t="str">
        <f t="shared" si="74"/>
        <v/>
      </c>
      <c r="BK1199" s="279" t="str">
        <f t="shared" si="75"/>
        <v/>
      </c>
      <c r="BL1199" s="279" t="str">
        <f t="shared" si="76"/>
        <v/>
      </c>
      <c r="BM1199" s="279" t="str">
        <f t="shared" si="77"/>
        <v/>
      </c>
      <c r="BN1199" s="279" t="str">
        <f t="shared" si="78"/>
        <v/>
      </c>
      <c r="BO1199" s="279" t="str">
        <f t="shared" si="79"/>
        <v/>
      </c>
      <c r="BP1199" s="279" t="str">
        <f t="shared" si="80"/>
        <v/>
      </c>
      <c r="BQ1199" s="282" t="str">
        <f t="shared" si="81"/>
        <v/>
      </c>
      <c r="BR1199" s="280" t="str">
        <f t="shared" si="82"/>
        <v/>
      </c>
      <c r="BS1199" s="282" t="str">
        <f t="shared" si="83"/>
        <v/>
      </c>
    </row>
    <row r="1200" spans="1:71" ht="20.149999999999999" customHeight="1">
      <c r="A1200" s="57"/>
      <c r="B1200" s="345"/>
      <c r="C1200" s="345"/>
      <c r="D1200" s="345"/>
      <c r="E1200" s="345"/>
      <c r="F1200" s="345"/>
      <c r="G1200" s="345"/>
      <c r="H1200" s="340"/>
      <c r="I1200" s="340"/>
      <c r="J1200" s="341"/>
      <c r="K1200" s="342"/>
      <c r="L1200" s="343"/>
      <c r="M1200" s="343"/>
      <c r="N1200" s="344"/>
      <c r="O1200" s="333"/>
      <c r="P1200" s="333"/>
      <c r="Q1200" s="334"/>
      <c r="R1200" s="334"/>
      <c r="S1200" s="333"/>
      <c r="T1200" s="333"/>
      <c r="U1200" s="334"/>
      <c r="V1200" s="334"/>
      <c r="W1200" s="333"/>
      <c r="X1200" s="333"/>
      <c r="Y1200" s="334"/>
      <c r="Z1200" s="334"/>
      <c r="AA1200" s="333"/>
      <c r="AB1200" s="333"/>
      <c r="AC1200" s="348"/>
      <c r="AD1200" s="349"/>
      <c r="AE1200" s="349"/>
      <c r="AF1200" s="21"/>
      <c r="AG1200" s="332"/>
      <c r="AQ1200" s="68" t="str">
        <f>IFERROR(LEFT(B1199,SEARCH("
",B1199)),B1199)</f>
        <v>4kg Bag of Ice</v>
      </c>
      <c r="AR1200" s="193" t="str">
        <f>IF(AS1200="","",MAX(AR$879:AR1199)+1)</f>
        <v/>
      </c>
      <c r="AS1200" s="209" t="str">
        <f>IF(SUM(O1200:AB1200)&gt;0,AQ1200,"")</f>
        <v/>
      </c>
      <c r="AT1200" s="251" t="str">
        <f>IF(O1200&gt;0,O1200,"")</f>
        <v/>
      </c>
      <c r="AU1200" s="212" t="str">
        <f>IF(Q1200&gt;0,Q1200,"")</f>
        <v/>
      </c>
      <c r="AV1200" s="212" t="str">
        <f>IF(S1200&gt;0,S1200,"")</f>
        <v/>
      </c>
      <c r="AW1200" s="212" t="str">
        <f>IF(U1200&gt;0,U1200,"")</f>
        <v/>
      </c>
      <c r="AX1200" s="212" t="str">
        <f>IF(W1200&gt;0,W1200,"")</f>
        <v/>
      </c>
      <c r="AY1200" s="213" t="str">
        <f>IF(Y1200&gt;0,Y1200,"")</f>
        <v/>
      </c>
      <c r="AZ1200" s="213" t="str">
        <f>IF(AA1200&gt;0,AA1200,"")</f>
        <v/>
      </c>
      <c r="BA1200" s="255" t="str">
        <f>IF(SUM(O1200:AB1200)&gt;0,(SUM(O1200:AB1200)*H1199),"")</f>
        <v/>
      </c>
      <c r="BB1200" s="255" t="str">
        <f>IF(SUM(O1200:AB1200)&gt;0,K1200,"")</f>
        <v/>
      </c>
      <c r="BC1200" s="277" t="str">
        <f>IF(SUM(O1200:AB1200)&gt;0,"ITEM","")</f>
        <v/>
      </c>
      <c r="BD1200" s="193" t="str">
        <f>IF(BE1200="","",MAX(BD$879:BD1199)+1)</f>
        <v/>
      </c>
      <c r="BG1200" s="280" t="str">
        <f t="shared" si="71"/>
        <v/>
      </c>
      <c r="BH1200" s="279" t="str">
        <f t="shared" si="72"/>
        <v/>
      </c>
      <c r="BI1200" s="279" t="str">
        <f t="shared" si="73"/>
        <v/>
      </c>
      <c r="BJ1200" s="279" t="str">
        <f t="shared" si="74"/>
        <v/>
      </c>
      <c r="BK1200" s="279" t="str">
        <f t="shared" si="75"/>
        <v/>
      </c>
      <c r="BL1200" s="279" t="str">
        <f t="shared" si="76"/>
        <v/>
      </c>
      <c r="BM1200" s="279" t="str">
        <f t="shared" si="77"/>
        <v/>
      </c>
      <c r="BN1200" s="279" t="str">
        <f t="shared" si="78"/>
        <v/>
      </c>
      <c r="BO1200" s="279" t="str">
        <f t="shared" si="79"/>
        <v/>
      </c>
      <c r="BP1200" s="279" t="str">
        <f t="shared" si="80"/>
        <v/>
      </c>
      <c r="BQ1200" s="282" t="str">
        <f t="shared" si="81"/>
        <v/>
      </c>
      <c r="BR1200" s="280" t="str">
        <f t="shared" si="82"/>
        <v/>
      </c>
      <c r="BS1200" s="282" t="str">
        <f t="shared" si="83"/>
        <v/>
      </c>
    </row>
    <row r="1201" spans="1:71" ht="7" customHeight="1">
      <c r="A1201" s="21"/>
      <c r="B1201" s="21"/>
      <c r="C1201" s="21"/>
      <c r="D1201" s="21"/>
      <c r="E1201" s="21"/>
      <c r="F1201" s="21"/>
      <c r="G1201" s="21"/>
      <c r="H1201" s="21"/>
      <c r="I1201" s="21"/>
      <c r="J1201" s="21"/>
      <c r="K1201" s="21"/>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R1201" s="193" t="str">
        <f>IF(AS1201="","",MAX(AR$879:AR1200)+1)</f>
        <v/>
      </c>
      <c r="BD1201" s="193" t="str">
        <f>IF(BE1201="","",MAX(BD$879:BD1200)+1)</f>
        <v/>
      </c>
      <c r="BG1201" s="280" t="str">
        <f t="shared" si="71"/>
        <v/>
      </c>
      <c r="BH1201" s="279" t="str">
        <f t="shared" si="72"/>
        <v/>
      </c>
      <c r="BI1201" s="279" t="str">
        <f t="shared" si="73"/>
        <v/>
      </c>
      <c r="BJ1201" s="279" t="str">
        <f t="shared" si="74"/>
        <v/>
      </c>
      <c r="BK1201" s="279" t="str">
        <f t="shared" si="75"/>
        <v/>
      </c>
      <c r="BL1201" s="279" t="str">
        <f t="shared" si="76"/>
        <v/>
      </c>
      <c r="BM1201" s="279" t="str">
        <f t="shared" si="77"/>
        <v/>
      </c>
      <c r="BN1201" s="279" t="str">
        <f t="shared" si="78"/>
        <v/>
      </c>
      <c r="BO1201" s="279" t="str">
        <f t="shared" si="79"/>
        <v/>
      </c>
      <c r="BP1201" s="279" t="str">
        <f t="shared" si="80"/>
        <v/>
      </c>
      <c r="BQ1201" s="282" t="str">
        <f t="shared" si="81"/>
        <v/>
      </c>
      <c r="BR1201" s="280" t="str">
        <f t="shared" si="82"/>
        <v/>
      </c>
      <c r="BS1201" s="282" t="str">
        <f t="shared" si="83"/>
        <v/>
      </c>
    </row>
    <row r="1202" spans="1:71" ht="20.149999999999999" customHeight="1">
      <c r="A1202" s="57"/>
      <c r="B1202" s="345" t="s">
        <v>672</v>
      </c>
      <c r="C1202" s="345"/>
      <c r="D1202" s="345"/>
      <c r="E1202" s="345"/>
      <c r="F1202" s="345"/>
      <c r="G1202" s="345"/>
      <c r="H1202" s="340">
        <f>VLOOKUP($AG1202,PriceList,3,FALSE)</f>
        <v>16.350000000000001</v>
      </c>
      <c r="I1202" s="340"/>
      <c r="J1202" s="341"/>
      <c r="K1202" s="342"/>
      <c r="L1202" s="343"/>
      <c r="M1202" s="343"/>
      <c r="N1202" s="344"/>
      <c r="O1202" s="333"/>
      <c r="P1202" s="333"/>
      <c r="Q1202" s="334"/>
      <c r="R1202" s="334"/>
      <c r="S1202" s="333"/>
      <c r="T1202" s="333"/>
      <c r="U1202" s="334"/>
      <c r="V1202" s="334"/>
      <c r="W1202" s="333"/>
      <c r="X1202" s="333"/>
      <c r="Y1202" s="334"/>
      <c r="Z1202" s="334"/>
      <c r="AA1202" s="333"/>
      <c r="AB1202" s="333"/>
      <c r="AC1202" s="348">
        <f>(SUM(O1202:AB1203))*H1202</f>
        <v>0</v>
      </c>
      <c r="AD1202" s="349"/>
      <c r="AE1202" s="349"/>
      <c r="AF1202" s="21"/>
      <c r="AG1202" s="332" t="s">
        <v>673</v>
      </c>
      <c r="AJ1202" s="116" t="b">
        <f>OR(ISERROR(AC1202),ISERROR(H1202))</f>
        <v>0</v>
      </c>
      <c r="AQ1202" s="68" t="str">
        <f>IFERROR(LEFT(B1202,SEARCH("
",B1202)),B1202)</f>
        <v>12kg Bag of Ice</v>
      </c>
      <c r="AR1202" s="193" t="str">
        <f>IF(AS1202="","",MAX(AR$879:AR1201)+1)</f>
        <v/>
      </c>
      <c r="AS1202" s="252" t="str">
        <f>IF(SUM(O1202:AB1202)&gt;0,AQ1202,"")</f>
        <v/>
      </c>
      <c r="AT1202" s="253" t="str">
        <f>IF(O1202&gt;0,O1202,"")</f>
        <v/>
      </c>
      <c r="AU1202" s="254" t="str">
        <f>IF(Q1202&gt;0,Q1202,"")</f>
        <v/>
      </c>
      <c r="AV1202" s="254" t="str">
        <f>IF(S1202&gt;0,S1202,"")</f>
        <v/>
      </c>
      <c r="AW1202" s="254" t="str">
        <f>IF(U1202&gt;0,U1202,"")</f>
        <v/>
      </c>
      <c r="AX1202" s="254" t="str">
        <f>IF(W1202&gt;0,W1202,"")</f>
        <v/>
      </c>
      <c r="AY1202" s="255" t="str">
        <f>IF(Y1202&gt;0,Y1202,"")</f>
        <v/>
      </c>
      <c r="AZ1202" s="255" t="str">
        <f>IF(AA1202&gt;0,AA1202,"")</f>
        <v/>
      </c>
      <c r="BA1202" s="255" t="str">
        <f>IF(SUM(O1202:AB1202)&gt;0,(SUM(O1202:AB1202)*H1202),"")</f>
        <v/>
      </c>
      <c r="BB1202" s="255" t="str">
        <f>IF(SUM(O1202:AB1202)&gt;0,K1202,"")</f>
        <v/>
      </c>
      <c r="BC1202" s="276" t="str">
        <f>IF(SUM(O1202:AB1202)&gt;0,"ITEM","")</f>
        <v/>
      </c>
      <c r="BD1202" s="193" t="str">
        <f>IF(BE1202="","",MAX(BD$879:BD1201)+1)</f>
        <v/>
      </c>
      <c r="BG1202" s="280" t="str">
        <f t="shared" si="71"/>
        <v/>
      </c>
      <c r="BH1202" s="279" t="str">
        <f t="shared" si="72"/>
        <v/>
      </c>
      <c r="BI1202" s="279" t="str">
        <f t="shared" si="73"/>
        <v/>
      </c>
      <c r="BJ1202" s="279" t="str">
        <f t="shared" si="74"/>
        <v/>
      </c>
      <c r="BK1202" s="279" t="str">
        <f t="shared" si="75"/>
        <v/>
      </c>
      <c r="BL1202" s="279" t="str">
        <f t="shared" si="76"/>
        <v/>
      </c>
      <c r="BM1202" s="279" t="str">
        <f t="shared" si="77"/>
        <v/>
      </c>
      <c r="BN1202" s="279" t="str">
        <f t="shared" si="78"/>
        <v/>
      </c>
      <c r="BO1202" s="279" t="str">
        <f t="shared" si="79"/>
        <v/>
      </c>
      <c r="BP1202" s="279" t="str">
        <f t="shared" si="80"/>
        <v/>
      </c>
      <c r="BQ1202" s="282" t="str">
        <f t="shared" si="81"/>
        <v/>
      </c>
      <c r="BR1202" s="280" t="str">
        <f t="shared" si="82"/>
        <v/>
      </c>
      <c r="BS1202" s="282" t="str">
        <f t="shared" si="83"/>
        <v/>
      </c>
    </row>
    <row r="1203" spans="1:71" ht="20.149999999999999" customHeight="1">
      <c r="A1203" s="57"/>
      <c r="B1203" s="345"/>
      <c r="C1203" s="345"/>
      <c r="D1203" s="345"/>
      <c r="E1203" s="345"/>
      <c r="F1203" s="345"/>
      <c r="G1203" s="345"/>
      <c r="H1203" s="340"/>
      <c r="I1203" s="340"/>
      <c r="J1203" s="341"/>
      <c r="K1203" s="342"/>
      <c r="L1203" s="343"/>
      <c r="M1203" s="343"/>
      <c r="N1203" s="344"/>
      <c r="O1203" s="333"/>
      <c r="P1203" s="333"/>
      <c r="Q1203" s="334"/>
      <c r="R1203" s="334"/>
      <c r="S1203" s="333"/>
      <c r="T1203" s="333"/>
      <c r="U1203" s="334"/>
      <c r="V1203" s="334"/>
      <c r="W1203" s="333"/>
      <c r="X1203" s="333"/>
      <c r="Y1203" s="334"/>
      <c r="Z1203" s="334"/>
      <c r="AA1203" s="333"/>
      <c r="AB1203" s="333"/>
      <c r="AC1203" s="348"/>
      <c r="AD1203" s="349"/>
      <c r="AE1203" s="349"/>
      <c r="AF1203" s="21"/>
      <c r="AG1203" s="332"/>
      <c r="AQ1203" s="68" t="str">
        <f>IFERROR(LEFT(B1202,SEARCH("
",B1202)),B1202)</f>
        <v>12kg Bag of Ice</v>
      </c>
      <c r="AR1203" s="193" t="str">
        <f>IF(AS1203="","",MAX(AR$879:AR1202)+1)</f>
        <v/>
      </c>
      <c r="AS1203" s="209" t="str">
        <f>IF(SUM(O1203:AB1203)&gt;0,AQ1203,"")</f>
        <v/>
      </c>
      <c r="AT1203" s="251" t="str">
        <f>IF(O1203&gt;0,O1203,"")</f>
        <v/>
      </c>
      <c r="AU1203" s="212" t="str">
        <f>IF(Q1203&gt;0,Q1203,"")</f>
        <v/>
      </c>
      <c r="AV1203" s="212" t="str">
        <f>IF(S1203&gt;0,S1203,"")</f>
        <v/>
      </c>
      <c r="AW1203" s="212" t="str">
        <f>IF(U1203&gt;0,U1203,"")</f>
        <v/>
      </c>
      <c r="AX1203" s="212" t="str">
        <f>IF(W1203&gt;0,W1203,"")</f>
        <v/>
      </c>
      <c r="AY1203" s="213" t="str">
        <f>IF(Y1203&gt;0,Y1203,"")</f>
        <v/>
      </c>
      <c r="AZ1203" s="213" t="str">
        <f>IF(AA1203&gt;0,AA1203,"")</f>
        <v/>
      </c>
      <c r="BA1203" s="255" t="str">
        <f>IF(SUM(O1203:AB1203)&gt;0,(SUM(O1203:AB1203)*H1202),"")</f>
        <v/>
      </c>
      <c r="BB1203" s="255" t="str">
        <f>IF(SUM(O1203:AB1203)&gt;0,K1203,"")</f>
        <v/>
      </c>
      <c r="BC1203" s="277" t="str">
        <f>IF(SUM(O1203:AB1203)&gt;0,"ITEM","")</f>
        <v/>
      </c>
      <c r="BD1203" s="193" t="str">
        <f>IF(BE1203="","",MAX(BD$879:BD1202)+1)</f>
        <v/>
      </c>
      <c r="BG1203" s="280" t="str">
        <f t="shared" si="71"/>
        <v/>
      </c>
      <c r="BH1203" s="279" t="str">
        <f t="shared" si="72"/>
        <v/>
      </c>
      <c r="BI1203" s="279" t="str">
        <f t="shared" si="73"/>
        <v/>
      </c>
      <c r="BJ1203" s="279" t="str">
        <f t="shared" si="74"/>
        <v/>
      </c>
      <c r="BK1203" s="279" t="str">
        <f t="shared" si="75"/>
        <v/>
      </c>
      <c r="BL1203" s="279" t="str">
        <f t="shared" si="76"/>
        <v/>
      </c>
      <c r="BM1203" s="279" t="str">
        <f t="shared" si="77"/>
        <v/>
      </c>
      <c r="BN1203" s="279" t="str">
        <f t="shared" si="78"/>
        <v/>
      </c>
      <c r="BO1203" s="279" t="str">
        <f t="shared" si="79"/>
        <v/>
      </c>
      <c r="BP1203" s="279" t="str">
        <f t="shared" si="80"/>
        <v/>
      </c>
      <c r="BQ1203" s="282" t="str">
        <f t="shared" si="81"/>
        <v/>
      </c>
      <c r="BR1203" s="280" t="str">
        <f t="shared" si="82"/>
        <v/>
      </c>
      <c r="BS1203" s="282" t="str">
        <f t="shared" si="83"/>
        <v/>
      </c>
    </row>
    <row r="1204" spans="1:71" ht="7" customHeight="1">
      <c r="A1204" s="21"/>
      <c r="B1204" s="21"/>
      <c r="C1204" s="21"/>
      <c r="D1204" s="21"/>
      <c r="E1204" s="21"/>
      <c r="F1204" s="21"/>
      <c r="G1204" s="21"/>
      <c r="H1204" s="21"/>
      <c r="I1204" s="21"/>
      <c r="J1204" s="21"/>
      <c r="K1204" s="21"/>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R1204" s="193" t="str">
        <f>IF(AS1204="","",MAX(AR$879:AR1203)+1)</f>
        <v/>
      </c>
      <c r="BD1204" s="193" t="str">
        <f>IF(BE1204="","",MAX(BD$879:BD1203)+1)</f>
        <v/>
      </c>
      <c r="BF1204" s="263" t="b">
        <f>NOT(ISBLANK(E1205))</f>
        <v>0</v>
      </c>
      <c r="BG1204" s="280" t="str">
        <f t="shared" si="71"/>
        <v/>
      </c>
      <c r="BH1204" s="279" t="str">
        <f t="shared" si="72"/>
        <v/>
      </c>
      <c r="BI1204" s="279" t="str">
        <f t="shared" si="73"/>
        <v/>
      </c>
      <c r="BJ1204" s="279" t="str">
        <f t="shared" si="74"/>
        <v/>
      </c>
      <c r="BK1204" s="279" t="str">
        <f t="shared" si="75"/>
        <v/>
      </c>
      <c r="BL1204" s="279" t="str">
        <f t="shared" si="76"/>
        <v/>
      </c>
      <c r="BM1204" s="279" t="str">
        <f t="shared" si="77"/>
        <v/>
      </c>
      <c r="BN1204" s="279" t="str">
        <f t="shared" si="78"/>
        <v/>
      </c>
      <c r="BO1204" s="279" t="str">
        <f t="shared" si="79"/>
        <v/>
      </c>
      <c r="BP1204" s="279" t="str">
        <f t="shared" si="80"/>
        <v/>
      </c>
      <c r="BQ1204" s="282" t="str">
        <f t="shared" si="81"/>
        <v/>
      </c>
      <c r="BR1204" s="280" t="str">
        <f t="shared" si="82"/>
        <v/>
      </c>
      <c r="BS1204" s="282" t="str">
        <f t="shared" si="83"/>
        <v/>
      </c>
    </row>
    <row r="1205" spans="1:71" ht="25" customHeight="1">
      <c r="A1205" s="57"/>
      <c r="B1205" s="328" t="s">
        <v>53</v>
      </c>
      <c r="C1205" s="328"/>
      <c r="D1205" s="328"/>
      <c r="E1205" s="329"/>
      <c r="F1205" s="330"/>
      <c r="G1205" s="330"/>
      <c r="H1205" s="330"/>
      <c r="I1205" s="330"/>
      <c r="J1205" s="330"/>
      <c r="K1205" s="330"/>
      <c r="L1205" s="330"/>
      <c r="M1205" s="330"/>
      <c r="N1205" s="330"/>
      <c r="O1205" s="330"/>
      <c r="P1205" s="330"/>
      <c r="Q1205" s="330"/>
      <c r="R1205" s="330"/>
      <c r="S1205" s="330"/>
      <c r="T1205" s="330"/>
      <c r="U1205" s="330"/>
      <c r="V1205" s="330"/>
      <c r="W1205" s="330"/>
      <c r="X1205" s="330"/>
      <c r="Y1205" s="330"/>
      <c r="Z1205" s="330"/>
      <c r="AA1205" s="330"/>
      <c r="AB1205" s="330"/>
      <c r="AC1205" s="330"/>
      <c r="AD1205" s="330"/>
      <c r="AE1205" s="331"/>
      <c r="AF1205" s="21"/>
      <c r="AR1205" s="193" t="str">
        <f>IF(AS1205="","",MAX(AR$879:AR1204)+1)</f>
        <v/>
      </c>
      <c r="BD1205" s="193" t="str">
        <f>IF(BE1205="","",MAX(BD$879:BD1204)+1)</f>
        <v/>
      </c>
      <c r="BE1205" s="252" t="str">
        <f>IF(BF1204=TRUE,E1205,"")</f>
        <v/>
      </c>
      <c r="BF1205" s="252" t="str">
        <f>IF(BF1204=TRUE,"NOTE","")</f>
        <v/>
      </c>
      <c r="BG1205" s="280" t="str">
        <f t="shared" si="71"/>
        <v/>
      </c>
      <c r="BH1205" s="279" t="str">
        <f t="shared" si="72"/>
        <v/>
      </c>
      <c r="BI1205" s="279" t="str">
        <f t="shared" si="73"/>
        <v/>
      </c>
      <c r="BJ1205" s="279" t="str">
        <f t="shared" si="74"/>
        <v/>
      </c>
      <c r="BK1205" s="279" t="str">
        <f t="shared" si="75"/>
        <v/>
      </c>
      <c r="BL1205" s="279" t="str">
        <f t="shared" si="76"/>
        <v/>
      </c>
      <c r="BM1205" s="279" t="str">
        <f t="shared" si="77"/>
        <v/>
      </c>
      <c r="BN1205" s="279" t="str">
        <f t="shared" si="78"/>
        <v/>
      </c>
      <c r="BO1205" s="279" t="str">
        <f t="shared" si="79"/>
        <v/>
      </c>
      <c r="BP1205" s="279" t="str">
        <f t="shared" si="80"/>
        <v/>
      </c>
      <c r="BQ1205" s="282" t="str">
        <f t="shared" si="81"/>
        <v/>
      </c>
      <c r="BR1205" s="280" t="str">
        <f t="shared" si="82"/>
        <v/>
      </c>
      <c r="BS1205" s="282" t="str">
        <f t="shared" si="83"/>
        <v/>
      </c>
    </row>
    <row r="1206" spans="1:71" ht="10" customHeight="1">
      <c r="A1206" s="57"/>
      <c r="B1206" s="9"/>
      <c r="C1206" s="52"/>
      <c r="D1206" s="52"/>
      <c r="E1206" s="52"/>
      <c r="F1206" s="52"/>
      <c r="G1206" s="52"/>
      <c r="H1206" s="52"/>
      <c r="I1206" s="52"/>
      <c r="J1206" s="52"/>
      <c r="K1206" s="52"/>
      <c r="L1206" s="52"/>
      <c r="M1206" s="52"/>
      <c r="N1206" s="52"/>
      <c r="O1206" s="52"/>
      <c r="P1206" s="52"/>
      <c r="Q1206" s="52"/>
      <c r="R1206" s="52"/>
      <c r="S1206" s="52"/>
      <c r="T1206" s="52"/>
      <c r="U1206" s="52"/>
      <c r="V1206" s="52"/>
      <c r="W1206" s="52"/>
      <c r="X1206" s="52"/>
      <c r="Y1206" s="52"/>
      <c r="Z1206" s="52"/>
      <c r="AA1206" s="52"/>
      <c r="AB1206" s="52"/>
      <c r="AC1206" s="52"/>
      <c r="AD1206" s="52"/>
      <c r="AE1206" s="52"/>
      <c r="AF1206" s="21"/>
      <c r="AR1206" s="193" t="str">
        <f>IF(AS1206="","",MAX(AR$879:AR1205)+1)</f>
        <v/>
      </c>
      <c r="BD1206" s="193" t="str">
        <f>IF(BE1206="","",MAX(BD$879:BD1205)+1)</f>
        <v/>
      </c>
      <c r="BG1206" s="280" t="str">
        <f t="shared" si="71"/>
        <v/>
      </c>
      <c r="BH1206" s="279" t="str">
        <f t="shared" si="72"/>
        <v/>
      </c>
      <c r="BI1206" s="279" t="str">
        <f t="shared" si="73"/>
        <v/>
      </c>
      <c r="BJ1206" s="279" t="str">
        <f t="shared" si="74"/>
        <v/>
      </c>
      <c r="BK1206" s="279" t="str">
        <f t="shared" si="75"/>
        <v/>
      </c>
      <c r="BL1206" s="279" t="str">
        <f t="shared" si="76"/>
        <v/>
      </c>
      <c r="BM1206" s="279" t="str">
        <f t="shared" si="77"/>
        <v/>
      </c>
      <c r="BN1206" s="279" t="str">
        <f t="shared" si="78"/>
        <v/>
      </c>
      <c r="BO1206" s="279" t="str">
        <f t="shared" si="79"/>
        <v/>
      </c>
      <c r="BP1206" s="279" t="str">
        <f t="shared" si="80"/>
        <v/>
      </c>
      <c r="BQ1206" s="282" t="str">
        <f t="shared" si="81"/>
        <v/>
      </c>
      <c r="BR1206" s="280" t="str">
        <f t="shared" si="82"/>
        <v/>
      </c>
      <c r="BS1206" s="282" t="str">
        <f t="shared" si="83"/>
        <v/>
      </c>
    </row>
    <row r="1207" spans="1:71" ht="20.149999999999999" customHeight="1">
      <c r="A1207" s="350">
        <f>A1135+1</f>
        <v>21</v>
      </c>
      <c r="B1207" s="350"/>
      <c r="C1207" s="71"/>
      <c r="D1207" s="71"/>
      <c r="E1207" s="71"/>
      <c r="F1207" s="71"/>
      <c r="G1207" s="71"/>
      <c r="H1207" s="71"/>
      <c r="I1207" s="71"/>
      <c r="J1207" s="71"/>
      <c r="K1207" s="71"/>
      <c r="L1207" s="71"/>
      <c r="M1207" s="71"/>
      <c r="N1207" s="71"/>
      <c r="O1207" s="71"/>
      <c r="P1207" s="71"/>
      <c r="Q1207" s="71"/>
      <c r="R1207" s="71"/>
      <c r="S1207" s="71"/>
      <c r="T1207" s="71"/>
      <c r="U1207" s="71"/>
      <c r="V1207" s="71"/>
      <c r="W1207" s="71"/>
      <c r="X1207" s="71"/>
      <c r="Y1207" s="71"/>
      <c r="Z1207" s="71"/>
      <c r="AA1207" s="71"/>
      <c r="AB1207" s="71"/>
      <c r="AC1207" s="71"/>
      <c r="AD1207" s="71"/>
      <c r="AE1207" s="7"/>
      <c r="AF1207" s="7"/>
      <c r="AR1207" s="193" t="str">
        <f>IF(AS1207="","",MAX(AR$879:AR1206)+1)</f>
        <v/>
      </c>
      <c r="BD1207" s="193" t="str">
        <f>IF(BE1207="","",MAX(BD$879:BD1206)+1)</f>
        <v/>
      </c>
      <c r="BG1207" s="280" t="str">
        <f t="shared" si="71"/>
        <v/>
      </c>
      <c r="BH1207" s="279" t="str">
        <f t="shared" si="72"/>
        <v/>
      </c>
      <c r="BI1207" s="279" t="str">
        <f t="shared" si="73"/>
        <v/>
      </c>
      <c r="BJ1207" s="279" t="str">
        <f t="shared" si="74"/>
        <v/>
      </c>
      <c r="BK1207" s="279" t="str">
        <f t="shared" si="75"/>
        <v/>
      </c>
      <c r="BL1207" s="279" t="str">
        <f t="shared" si="76"/>
        <v/>
      </c>
      <c r="BM1207" s="279" t="str">
        <f t="shared" si="77"/>
        <v/>
      </c>
      <c r="BN1207" s="279" t="str">
        <f t="shared" si="78"/>
        <v/>
      </c>
      <c r="BO1207" s="279" t="str">
        <f t="shared" si="79"/>
        <v/>
      </c>
      <c r="BP1207" s="279" t="str">
        <f t="shared" si="80"/>
        <v/>
      </c>
      <c r="BQ1207" s="282" t="str">
        <f t="shared" si="81"/>
        <v/>
      </c>
      <c r="BR1207" s="280" t="str">
        <f t="shared" si="82"/>
        <v/>
      </c>
      <c r="BS1207" s="282" t="str">
        <f t="shared" si="83"/>
        <v/>
      </c>
    </row>
    <row r="1208" spans="1:71" ht="10" customHeight="1" thickBot="1">
      <c r="A1208" s="57"/>
      <c r="B1208" s="9"/>
      <c r="C1208" s="52"/>
      <c r="D1208" s="52"/>
      <c r="E1208" s="52"/>
      <c r="F1208" s="52"/>
      <c r="G1208" s="52"/>
      <c r="H1208" s="52"/>
      <c r="I1208" s="52"/>
      <c r="J1208" s="52"/>
      <c r="K1208" s="52"/>
      <c r="L1208" s="52"/>
      <c r="M1208" s="52"/>
      <c r="N1208" s="52"/>
      <c r="O1208" s="52"/>
      <c r="P1208" s="52"/>
      <c r="Q1208" s="52"/>
      <c r="R1208" s="52"/>
      <c r="S1208" s="52"/>
      <c r="T1208" s="52"/>
      <c r="U1208" s="52"/>
      <c r="V1208" s="52"/>
      <c r="W1208" s="52"/>
      <c r="X1208" s="52"/>
      <c r="Y1208" s="52"/>
      <c r="Z1208" s="52"/>
      <c r="AA1208" s="52"/>
      <c r="AB1208" s="52"/>
      <c r="AC1208" s="52"/>
      <c r="AD1208" s="52"/>
      <c r="AE1208" s="52"/>
      <c r="AF1208" s="21"/>
      <c r="AR1208" s="193" t="str">
        <f>IF(AS1208="","",MAX(AR$879:AR1207)+1)</f>
        <v/>
      </c>
      <c r="BD1208" s="193" t="str">
        <f>IF(BE1208="","",MAX(BD$879:BD1207)+1)</f>
        <v/>
      </c>
      <c r="BF1208" s="263" t="b">
        <f>NOT(ISBLANK(E1241))</f>
        <v>0</v>
      </c>
      <c r="BG1208" s="280" t="str">
        <f t="shared" si="71"/>
        <v/>
      </c>
      <c r="BH1208" s="279" t="str">
        <f t="shared" si="72"/>
        <v/>
      </c>
      <c r="BI1208" s="279" t="str">
        <f t="shared" si="73"/>
        <v/>
      </c>
      <c r="BJ1208" s="279" t="str">
        <f t="shared" si="74"/>
        <v/>
      </c>
      <c r="BK1208" s="279" t="str">
        <f t="shared" si="75"/>
        <v/>
      </c>
      <c r="BL1208" s="279" t="str">
        <f t="shared" si="76"/>
        <v/>
      </c>
      <c r="BM1208" s="279" t="str">
        <f t="shared" si="77"/>
        <v/>
      </c>
      <c r="BN1208" s="279" t="str">
        <f t="shared" si="78"/>
        <v/>
      </c>
      <c r="BO1208" s="279" t="str">
        <f t="shared" si="79"/>
        <v/>
      </c>
      <c r="BP1208" s="279" t="str">
        <f t="shared" si="80"/>
        <v/>
      </c>
      <c r="BQ1208" s="282" t="str">
        <f t="shared" si="81"/>
        <v/>
      </c>
      <c r="BR1208" s="280" t="str">
        <f t="shared" si="82"/>
        <v/>
      </c>
      <c r="BS1208" s="282" t="str">
        <f t="shared" si="83"/>
        <v/>
      </c>
    </row>
    <row r="1209" spans="1:71" ht="25" customHeight="1" thickBot="1">
      <c r="A1209" s="21"/>
      <c r="B1209" s="369" t="s">
        <v>134</v>
      </c>
      <c r="C1209" s="370"/>
      <c r="D1209" s="370"/>
      <c r="E1209" s="370"/>
      <c r="F1209" s="370"/>
      <c r="G1209" s="370"/>
      <c r="H1209" s="370"/>
      <c r="I1209" s="370"/>
      <c r="J1209" s="370"/>
      <c r="K1209" s="370"/>
      <c r="L1209" s="370"/>
      <c r="M1209" s="370"/>
      <c r="N1209" s="370"/>
      <c r="O1209" s="370"/>
      <c r="P1209" s="370"/>
      <c r="Q1209" s="370"/>
      <c r="R1209" s="370"/>
      <c r="S1209" s="370"/>
      <c r="T1209" s="370"/>
      <c r="U1209" s="370"/>
      <c r="V1209" s="370"/>
      <c r="W1209" s="370"/>
      <c r="X1209" s="370"/>
      <c r="Y1209" s="370"/>
      <c r="Z1209" s="370"/>
      <c r="AA1209" s="370"/>
      <c r="AB1209" s="370"/>
      <c r="AC1209" s="370"/>
      <c r="AD1209" s="370"/>
      <c r="AE1209" s="371"/>
      <c r="AF1209" s="21"/>
      <c r="AQ1209" s="260" t="str">
        <f>B1209</f>
        <v>Snacks</v>
      </c>
      <c r="AR1209" s="193" t="str">
        <f>IF(AS1209="","",MAX(AR$879:AR1208)+1)</f>
        <v/>
      </c>
      <c r="AS1209" s="256" t="str">
        <f>IF(AQ1213&gt;0,AQ1209,"")</f>
        <v/>
      </c>
      <c r="AT1209" s="257" t="str">
        <f>IF(AQ1213&gt;0,IF(ISBLANK(O1213),"",O1213),"")</f>
        <v/>
      </c>
      <c r="AU1209" s="258" t="str">
        <f>IF(AQ1213&gt;0,IF(ISBLANK(Q1213),"",Q1213),"")</f>
        <v/>
      </c>
      <c r="AV1209" s="258" t="str">
        <f>IF(AQ1213&gt;0,IF(ISBLANK(S1213),"",S1213),"")</f>
        <v/>
      </c>
      <c r="AW1209" s="258" t="str">
        <f>IF(AQ1213&gt;0,IF(ISBLANK(U1213),"",U1213),"")</f>
        <v/>
      </c>
      <c r="AX1209" s="258" t="str">
        <f>IF(AQ1213&gt;0,IF(ISBLANK(W1213),"",W1213),"")</f>
        <v/>
      </c>
      <c r="AY1209" s="259" t="str">
        <f>IF(AQ1213&gt;0,IF(ISBLANK(Y1213),"",Y1213),"")</f>
        <v/>
      </c>
      <c r="AZ1209" s="259" t="str">
        <f>IF(AQ1213&gt;0,IF(ISBLANK(AA1213),"",AA1213),"")</f>
        <v/>
      </c>
      <c r="BC1209" s="275" t="str">
        <f>IF(AQ1213&gt;0,"HEADING","")</f>
        <v/>
      </c>
      <c r="BD1209" s="193" t="str">
        <f>IF(BE1209="","",MAX(BD$879:BD1208)+1)</f>
        <v/>
      </c>
      <c r="BE1209" s="256" t="str">
        <f>IF(BF1208=TRUE,AQ1209,"")</f>
        <v/>
      </c>
      <c r="BF1209" s="275" t="str">
        <f>IF(BF1208=TRUE,"HEADING","")</f>
        <v/>
      </c>
      <c r="BG1209" s="280" t="str">
        <f t="shared" si="71"/>
        <v/>
      </c>
      <c r="BH1209" s="279" t="str">
        <f t="shared" si="72"/>
        <v/>
      </c>
      <c r="BI1209" s="279" t="str">
        <f t="shared" si="73"/>
        <v/>
      </c>
      <c r="BJ1209" s="279" t="str">
        <f t="shared" si="74"/>
        <v/>
      </c>
      <c r="BK1209" s="279" t="str">
        <f t="shared" si="75"/>
        <v/>
      </c>
      <c r="BL1209" s="279" t="str">
        <f t="shared" si="76"/>
        <v/>
      </c>
      <c r="BM1209" s="279" t="str">
        <f t="shared" si="77"/>
        <v/>
      </c>
      <c r="BN1209" s="279" t="str">
        <f t="shared" si="78"/>
        <v/>
      </c>
      <c r="BO1209" s="279" t="str">
        <f t="shared" si="79"/>
        <v/>
      </c>
      <c r="BP1209" s="279" t="str">
        <f t="shared" si="80"/>
        <v/>
      </c>
      <c r="BQ1209" s="282" t="str">
        <f t="shared" si="81"/>
        <v/>
      </c>
      <c r="BR1209" s="280" t="str">
        <f t="shared" si="82"/>
        <v/>
      </c>
      <c r="BS1209" s="282" t="str">
        <f t="shared" si="83"/>
        <v/>
      </c>
    </row>
    <row r="1210" spans="1:71" ht="7" customHeight="1">
      <c r="A1210" s="21"/>
      <c r="B1210" s="21"/>
      <c r="C1210" s="21"/>
      <c r="D1210" s="21"/>
      <c r="E1210" s="21"/>
      <c r="F1210" s="21"/>
      <c r="G1210" s="21"/>
      <c r="H1210" s="21"/>
      <c r="I1210" s="21"/>
      <c r="J1210" s="21"/>
      <c r="K1210" s="21"/>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R1210" s="193" t="str">
        <f>IF(AS1210="","",MAX(AR$879:AR1209)+1)</f>
        <v/>
      </c>
      <c r="BD1210" s="193" t="str">
        <f>IF(BE1210="","",MAX(BD$879:BD1209)+1)</f>
        <v/>
      </c>
      <c r="BG1210" s="280" t="str">
        <f t="shared" si="71"/>
        <v/>
      </c>
      <c r="BH1210" s="279" t="str">
        <f t="shared" si="72"/>
        <v/>
      </c>
      <c r="BI1210" s="279" t="str">
        <f t="shared" si="73"/>
        <v/>
      </c>
      <c r="BJ1210" s="279" t="str">
        <f t="shared" si="74"/>
        <v/>
      </c>
      <c r="BK1210" s="279" t="str">
        <f t="shared" si="75"/>
        <v/>
      </c>
      <c r="BL1210" s="279" t="str">
        <f t="shared" si="76"/>
        <v/>
      </c>
      <c r="BM1210" s="279" t="str">
        <f t="shared" si="77"/>
        <v/>
      </c>
      <c r="BN1210" s="279" t="str">
        <f t="shared" si="78"/>
        <v/>
      </c>
      <c r="BO1210" s="279" t="str">
        <f t="shared" si="79"/>
        <v/>
      </c>
      <c r="BP1210" s="279" t="str">
        <f t="shared" si="80"/>
        <v/>
      </c>
      <c r="BQ1210" s="282" t="str">
        <f t="shared" si="81"/>
        <v/>
      </c>
      <c r="BR1210" s="280" t="str">
        <f t="shared" si="82"/>
        <v/>
      </c>
      <c r="BS1210" s="282" t="str">
        <f t="shared" si="83"/>
        <v/>
      </c>
    </row>
    <row r="1211" spans="1:71" ht="20.149999999999999" customHeight="1">
      <c r="A1211" s="21"/>
      <c r="B1211" s="21"/>
      <c r="C1211" s="31"/>
      <c r="D1211" s="31"/>
      <c r="E1211" s="31"/>
      <c r="F1211" s="31"/>
      <c r="G1211" s="31"/>
      <c r="H1211" s="31"/>
      <c r="I1211" s="31"/>
      <c r="J1211" s="31"/>
      <c r="K1211" s="31"/>
      <c r="L1211" s="31"/>
      <c r="M1211" s="31"/>
      <c r="N1211" s="31"/>
      <c r="O1211" s="324" t="s">
        <v>491</v>
      </c>
      <c r="P1211" s="324"/>
      <c r="Q1211" s="324"/>
      <c r="R1211" s="324"/>
      <c r="S1211" s="324"/>
      <c r="T1211" s="324"/>
      <c r="U1211" s="324"/>
      <c r="V1211" s="324"/>
      <c r="W1211" s="324"/>
      <c r="X1211" s="324"/>
      <c r="Y1211" s="324"/>
      <c r="Z1211" s="324"/>
      <c r="AA1211" s="324"/>
      <c r="AB1211" s="324"/>
      <c r="AC1211" s="35"/>
      <c r="AD1211" s="35"/>
      <c r="AE1211" s="35"/>
      <c r="AF1211" s="21"/>
      <c r="AR1211" s="193" t="str">
        <f>IF(AS1211="","",MAX(AR$879:AR1210)+1)</f>
        <v/>
      </c>
      <c r="BD1211" s="193" t="str">
        <f>IF(BE1211="","",MAX(BD$879:BD1210)+1)</f>
        <v/>
      </c>
      <c r="BG1211" s="280" t="str">
        <f t="shared" si="71"/>
        <v/>
      </c>
      <c r="BH1211" s="279" t="str">
        <f t="shared" si="72"/>
        <v/>
      </c>
      <c r="BI1211" s="279" t="str">
        <f t="shared" si="73"/>
        <v/>
      </c>
      <c r="BJ1211" s="279" t="str">
        <f t="shared" si="74"/>
        <v/>
      </c>
      <c r="BK1211" s="279" t="str">
        <f t="shared" si="75"/>
        <v/>
      </c>
      <c r="BL1211" s="279" t="str">
        <f t="shared" si="76"/>
        <v/>
      </c>
      <c r="BM1211" s="279" t="str">
        <f t="shared" si="77"/>
        <v/>
      </c>
      <c r="BN1211" s="279" t="str">
        <f t="shared" si="78"/>
        <v/>
      </c>
      <c r="BO1211" s="279" t="str">
        <f t="shared" si="79"/>
        <v/>
      </c>
      <c r="BP1211" s="279" t="str">
        <f t="shared" si="80"/>
        <v/>
      </c>
      <c r="BQ1211" s="282" t="str">
        <f t="shared" si="81"/>
        <v/>
      </c>
      <c r="BR1211" s="280" t="str">
        <f t="shared" si="82"/>
        <v/>
      </c>
      <c r="BS1211" s="282" t="str">
        <f t="shared" si="83"/>
        <v/>
      </c>
    </row>
    <row r="1212" spans="1:71" ht="20.149999999999999" customHeight="1">
      <c r="A1212" s="21"/>
      <c r="B1212" s="335"/>
      <c r="C1212" s="335"/>
      <c r="D1212" s="335"/>
      <c r="E1212" s="335"/>
      <c r="F1212" s="335"/>
      <c r="G1212" s="335"/>
      <c r="H1212" s="21"/>
      <c r="I1212" s="26"/>
      <c r="J1212" s="26"/>
      <c r="K1212" s="21"/>
      <c r="L1212" s="26"/>
      <c r="M1212" s="26"/>
      <c r="N1212" s="26"/>
      <c r="O1212" s="336" t="s">
        <v>493</v>
      </c>
      <c r="P1212" s="336"/>
      <c r="Q1212" s="337" t="s">
        <v>494</v>
      </c>
      <c r="R1212" s="337"/>
      <c r="S1212" s="338" t="s">
        <v>495</v>
      </c>
      <c r="T1212" s="338"/>
      <c r="U1212" s="337" t="s">
        <v>496</v>
      </c>
      <c r="V1212" s="337"/>
      <c r="W1212" s="338" t="s">
        <v>497</v>
      </c>
      <c r="X1212" s="338"/>
      <c r="Y1212" s="337" t="s">
        <v>498</v>
      </c>
      <c r="Z1212" s="337"/>
      <c r="AA1212" s="338" t="s">
        <v>499</v>
      </c>
      <c r="AB1212" s="338"/>
      <c r="AC1212" s="21"/>
      <c r="AD1212" s="36"/>
      <c r="AE1212" s="36"/>
      <c r="AF1212" s="21"/>
      <c r="AQ1212" s="203" t="s">
        <v>503</v>
      </c>
      <c r="AR1212" s="193" t="str">
        <f>IF(AS1212="","",MAX(AR$879:AR1211)+1)</f>
        <v/>
      </c>
      <c r="BD1212" s="193" t="str">
        <f>IF(BE1212="","",MAX(BD$879:BD1211)+1)</f>
        <v/>
      </c>
      <c r="BG1212" s="280" t="str">
        <f t="shared" si="71"/>
        <v/>
      </c>
      <c r="BH1212" s="279" t="str">
        <f t="shared" si="72"/>
        <v/>
      </c>
      <c r="BI1212" s="279" t="str">
        <f t="shared" si="73"/>
        <v/>
      </c>
      <c r="BJ1212" s="279" t="str">
        <f t="shared" si="74"/>
        <v/>
      </c>
      <c r="BK1212" s="279" t="str">
        <f t="shared" si="75"/>
        <v/>
      </c>
      <c r="BL1212" s="279" t="str">
        <f t="shared" si="76"/>
        <v/>
      </c>
      <c r="BM1212" s="279" t="str">
        <f t="shared" si="77"/>
        <v/>
      </c>
      <c r="BN1212" s="279" t="str">
        <f t="shared" si="78"/>
        <v/>
      </c>
      <c r="BO1212" s="279" t="str">
        <f t="shared" si="79"/>
        <v/>
      </c>
      <c r="BP1212" s="279" t="str">
        <f t="shared" si="80"/>
        <v/>
      </c>
      <c r="BQ1212" s="282" t="str">
        <f t="shared" si="81"/>
        <v/>
      </c>
      <c r="BR1212" s="280" t="str">
        <f t="shared" si="82"/>
        <v/>
      </c>
      <c r="BS1212" s="282" t="str">
        <f t="shared" si="83"/>
        <v/>
      </c>
    </row>
    <row r="1213" spans="1:71" ht="20.149999999999999" customHeight="1">
      <c r="A1213" s="57"/>
      <c r="B1213" s="335"/>
      <c r="C1213" s="335"/>
      <c r="D1213" s="335"/>
      <c r="E1213" s="335"/>
      <c r="F1213" s="335"/>
      <c r="G1213" s="335"/>
      <c r="H1213" s="26"/>
      <c r="I1213" s="26"/>
      <c r="J1213" s="26"/>
      <c r="K1213" s="26"/>
      <c r="L1213" s="26"/>
      <c r="M1213" s="26"/>
      <c r="N1213" s="26"/>
      <c r="O1213" s="339"/>
      <c r="P1213" s="339"/>
      <c r="Q1213" s="321"/>
      <c r="R1213" s="321"/>
      <c r="S1213" s="322"/>
      <c r="T1213" s="323"/>
      <c r="U1213" s="321"/>
      <c r="V1213" s="321"/>
      <c r="W1213" s="322"/>
      <c r="X1213" s="323"/>
      <c r="Y1213" s="321"/>
      <c r="Z1213" s="321"/>
      <c r="AA1213" s="322"/>
      <c r="AB1213" s="323"/>
      <c r="AC1213" s="36"/>
      <c r="AD1213" s="36"/>
      <c r="AE1213" s="36"/>
      <c r="AF1213" s="21"/>
      <c r="AQ1213" s="203">
        <f>SUM($O1217:$AB1239)</f>
        <v>0</v>
      </c>
      <c r="AR1213" s="193" t="str">
        <f>IF(AS1213="","",MAX(AR$879:AR1212)+1)</f>
        <v/>
      </c>
      <c r="BC1213" s="278" t="str">
        <f>IF(AQ1213&gt;0,"DATE","")</f>
        <v/>
      </c>
      <c r="BD1213" s="193" t="str">
        <f>IF(BE1213="","",MAX(BD$879:BD1212)+1)</f>
        <v/>
      </c>
      <c r="BG1213" s="280" t="str">
        <f t="shared" si="71"/>
        <v/>
      </c>
      <c r="BH1213" s="279" t="str">
        <f t="shared" si="72"/>
        <v/>
      </c>
      <c r="BI1213" s="279" t="str">
        <f t="shared" si="73"/>
        <v/>
      </c>
      <c r="BJ1213" s="279" t="str">
        <f t="shared" si="74"/>
        <v/>
      </c>
      <c r="BK1213" s="279" t="str">
        <f t="shared" si="75"/>
        <v/>
      </c>
      <c r="BL1213" s="279" t="str">
        <f t="shared" si="76"/>
        <v/>
      </c>
      <c r="BM1213" s="279" t="str">
        <f t="shared" si="77"/>
        <v/>
      </c>
      <c r="BN1213" s="279" t="str">
        <f t="shared" si="78"/>
        <v/>
      </c>
      <c r="BO1213" s="279" t="str">
        <f t="shared" si="79"/>
        <v/>
      </c>
      <c r="BP1213" s="279" t="str">
        <f t="shared" si="80"/>
        <v/>
      </c>
      <c r="BQ1213" s="282" t="str">
        <f t="shared" si="81"/>
        <v/>
      </c>
      <c r="BR1213" s="280" t="str">
        <f t="shared" si="82"/>
        <v/>
      </c>
      <c r="BS1213" s="282" t="str">
        <f t="shared" si="83"/>
        <v/>
      </c>
    </row>
    <row r="1214" spans="1:71" ht="7" customHeight="1">
      <c r="A1214" s="21"/>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R1214" s="193" t="str">
        <f>IF(AS1214="","",MAX(AR$879:AR1213)+1)</f>
        <v/>
      </c>
      <c r="BD1214" s="193" t="str">
        <f>IF(BE1214="","",MAX(BD$879:BD1213)+1)</f>
        <v/>
      </c>
      <c r="BG1214" s="280" t="str">
        <f t="shared" si="71"/>
        <v/>
      </c>
      <c r="BH1214" s="279" t="str">
        <f t="shared" si="72"/>
        <v/>
      </c>
      <c r="BI1214" s="279" t="str">
        <f t="shared" si="73"/>
        <v/>
      </c>
      <c r="BJ1214" s="279" t="str">
        <f t="shared" si="74"/>
        <v/>
      </c>
      <c r="BK1214" s="279" t="str">
        <f t="shared" si="75"/>
        <v/>
      </c>
      <c r="BL1214" s="279" t="str">
        <f t="shared" si="76"/>
        <v/>
      </c>
      <c r="BM1214" s="279" t="str">
        <f t="shared" si="77"/>
        <v/>
      </c>
      <c r="BN1214" s="279" t="str">
        <f t="shared" si="78"/>
        <v/>
      </c>
      <c r="BO1214" s="279" t="str">
        <f t="shared" si="79"/>
        <v/>
      </c>
      <c r="BP1214" s="279" t="str">
        <f t="shared" si="80"/>
        <v/>
      </c>
      <c r="BQ1214" s="282" t="str">
        <f t="shared" si="81"/>
        <v/>
      </c>
      <c r="BR1214" s="280" t="str">
        <f t="shared" si="82"/>
        <v/>
      </c>
      <c r="BS1214" s="282" t="str">
        <f t="shared" si="83"/>
        <v/>
      </c>
    </row>
    <row r="1215" spans="1:71" ht="20.149999999999999" customHeight="1">
      <c r="A1215" s="57"/>
      <c r="B1215" s="324" t="s">
        <v>149</v>
      </c>
      <c r="C1215" s="324"/>
      <c r="D1215" s="324"/>
      <c r="E1215" s="324"/>
      <c r="F1215" s="324"/>
      <c r="G1215" s="324"/>
      <c r="H1215" s="325" t="s">
        <v>150</v>
      </c>
      <c r="I1215" s="325"/>
      <c r="J1215" s="325"/>
      <c r="K1215" s="325" t="s">
        <v>382</v>
      </c>
      <c r="L1215" s="325"/>
      <c r="M1215" s="325"/>
      <c r="N1215" s="325"/>
      <c r="O1215" s="325" t="s">
        <v>500</v>
      </c>
      <c r="P1215" s="325"/>
      <c r="Q1215" s="325"/>
      <c r="R1215" s="325"/>
      <c r="S1215" s="325"/>
      <c r="T1215" s="325"/>
      <c r="U1215" s="325"/>
      <c r="V1215" s="325"/>
      <c r="W1215" s="325"/>
      <c r="X1215" s="325"/>
      <c r="Y1215" s="325"/>
      <c r="Z1215" s="325"/>
      <c r="AA1215" s="325"/>
      <c r="AB1215" s="325"/>
      <c r="AC1215" s="326" t="s">
        <v>380</v>
      </c>
      <c r="AD1215" s="326"/>
      <c r="AE1215" s="326"/>
      <c r="AF1215" s="21"/>
      <c r="AR1215" s="193" t="str">
        <f>IF(AS1215="","",MAX(AR$879:AR1214)+1)</f>
        <v/>
      </c>
      <c r="BD1215" s="193" t="str">
        <f>IF(BE1215="","",MAX(BD$879:BD1214)+1)</f>
        <v/>
      </c>
      <c r="BG1215" s="280" t="str">
        <f t="shared" si="71"/>
        <v/>
      </c>
      <c r="BH1215" s="279" t="str">
        <f t="shared" si="72"/>
        <v/>
      </c>
      <c r="BI1215" s="279" t="str">
        <f t="shared" si="73"/>
        <v/>
      </c>
      <c r="BJ1215" s="279" t="str">
        <f t="shared" si="74"/>
        <v/>
      </c>
      <c r="BK1215" s="279" t="str">
        <f t="shared" si="75"/>
        <v/>
      </c>
      <c r="BL1215" s="279" t="str">
        <f t="shared" si="76"/>
        <v/>
      </c>
      <c r="BM1215" s="279" t="str">
        <f t="shared" si="77"/>
        <v/>
      </c>
      <c r="BN1215" s="279" t="str">
        <f t="shared" si="78"/>
        <v/>
      </c>
      <c r="BO1215" s="279" t="str">
        <f t="shared" si="79"/>
        <v/>
      </c>
      <c r="BP1215" s="279" t="str">
        <f t="shared" si="80"/>
        <v/>
      </c>
      <c r="BQ1215" s="282" t="str">
        <f t="shared" si="81"/>
        <v/>
      </c>
      <c r="BR1215" s="280" t="str">
        <f t="shared" si="82"/>
        <v/>
      </c>
      <c r="BS1215" s="282" t="str">
        <f t="shared" si="83"/>
        <v/>
      </c>
    </row>
    <row r="1216" spans="1:71" ht="7" customHeight="1">
      <c r="A1216" s="21"/>
      <c r="B1216" s="21"/>
      <c r="C1216" s="21"/>
      <c r="D1216" s="21"/>
      <c r="E1216" s="21"/>
      <c r="F1216" s="21"/>
      <c r="G1216" s="21"/>
      <c r="H1216" s="21"/>
      <c r="I1216" s="21"/>
      <c r="J1216" s="21"/>
      <c r="K1216" s="21"/>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R1216" s="193" t="str">
        <f>IF(AS1216="","",MAX(AR$879:AR1215)+1)</f>
        <v/>
      </c>
      <c r="BD1216" s="193" t="str">
        <f>IF(BE1216="","",MAX(BD$879:BD1215)+1)</f>
        <v/>
      </c>
      <c r="BG1216" s="280" t="str">
        <f t="shared" si="71"/>
        <v/>
      </c>
      <c r="BH1216" s="279" t="str">
        <f t="shared" si="72"/>
        <v/>
      </c>
      <c r="BI1216" s="279" t="str">
        <f t="shared" si="73"/>
        <v/>
      </c>
      <c r="BJ1216" s="279" t="str">
        <f t="shared" si="74"/>
        <v/>
      </c>
      <c r="BK1216" s="279" t="str">
        <f t="shared" si="75"/>
        <v/>
      </c>
      <c r="BL1216" s="279" t="str">
        <f t="shared" si="76"/>
        <v/>
      </c>
      <c r="BM1216" s="279" t="str">
        <f t="shared" si="77"/>
        <v/>
      </c>
      <c r="BN1216" s="279" t="str">
        <f t="shared" si="78"/>
        <v/>
      </c>
      <c r="BO1216" s="279" t="str">
        <f t="shared" si="79"/>
        <v/>
      </c>
      <c r="BP1216" s="279" t="str">
        <f t="shared" si="80"/>
        <v/>
      </c>
      <c r="BQ1216" s="282" t="str">
        <f t="shared" si="81"/>
        <v/>
      </c>
      <c r="BR1216" s="280" t="str">
        <f t="shared" si="82"/>
        <v/>
      </c>
      <c r="BS1216" s="282" t="str">
        <f t="shared" si="83"/>
        <v/>
      </c>
    </row>
    <row r="1217" spans="1:71" ht="20.149999999999999" customHeight="1">
      <c r="A1217" s="57"/>
      <c r="B1217" s="345" t="s">
        <v>674</v>
      </c>
      <c r="C1217" s="345"/>
      <c r="D1217" s="345"/>
      <c r="E1217" s="345"/>
      <c r="F1217" s="345"/>
      <c r="G1217" s="345"/>
      <c r="H1217" s="340">
        <f>VLOOKUP($AG1217,PriceList,3,FALSE)</f>
        <v>13.5</v>
      </c>
      <c r="I1217" s="340"/>
      <c r="J1217" s="341"/>
      <c r="K1217" s="342"/>
      <c r="L1217" s="343"/>
      <c r="M1217" s="343"/>
      <c r="N1217" s="344"/>
      <c r="O1217" s="333"/>
      <c r="P1217" s="333"/>
      <c r="Q1217" s="334"/>
      <c r="R1217" s="334"/>
      <c r="S1217" s="333"/>
      <c r="T1217" s="333"/>
      <c r="U1217" s="334"/>
      <c r="V1217" s="334"/>
      <c r="W1217" s="333"/>
      <c r="X1217" s="333"/>
      <c r="Y1217" s="334"/>
      <c r="Z1217" s="334"/>
      <c r="AA1217" s="333"/>
      <c r="AB1217" s="333"/>
      <c r="AC1217" s="348">
        <f>(SUM(O1217:AB1218))*H1217</f>
        <v>0</v>
      </c>
      <c r="AD1217" s="349"/>
      <c r="AE1217" s="349"/>
      <c r="AF1217" s="21"/>
      <c r="AG1217" s="332" t="s">
        <v>675</v>
      </c>
      <c r="AJ1217" s="116" t="b">
        <f>OR(ISERROR(AC1217),ISERROR(H1217))</f>
        <v>0</v>
      </c>
      <c r="AQ1217" s="68" t="str">
        <f>IFERROR(LEFT(B1217,SEARCH("
",B1217)),B1217)</f>
        <v xml:space="preserve">Sweet Biscuits 1kg
</v>
      </c>
      <c r="AR1217" s="193" t="str">
        <f>IF(AS1217="","",MAX(AR$879:AR1216)+1)</f>
        <v/>
      </c>
      <c r="AS1217" s="252" t="str">
        <f>IF(SUM(O1217:AB1217)&gt;0,AQ1217,"")</f>
        <v/>
      </c>
      <c r="AT1217" s="253" t="str">
        <f>IF(O1217&gt;0,O1217,"")</f>
        <v/>
      </c>
      <c r="AU1217" s="254" t="str">
        <f>IF(Q1217&gt;0,Q1217,"")</f>
        <v/>
      </c>
      <c r="AV1217" s="254" t="str">
        <f>IF(S1217&gt;0,S1217,"")</f>
        <v/>
      </c>
      <c r="AW1217" s="254" t="str">
        <f>IF(U1217&gt;0,U1217,"")</f>
        <v/>
      </c>
      <c r="AX1217" s="254" t="str">
        <f>IF(W1217&gt;0,W1217,"")</f>
        <v/>
      </c>
      <c r="AY1217" s="255" t="str">
        <f>IF(Y1217&gt;0,Y1217,"")</f>
        <v/>
      </c>
      <c r="AZ1217" s="255" t="str">
        <f>IF(AA1217&gt;0,AA1217,"")</f>
        <v/>
      </c>
      <c r="BA1217" s="255" t="str">
        <f>IF(SUM(O1217:AB1217)&gt;0,(SUM(O1217:AB1217)*H1217),"")</f>
        <v/>
      </c>
      <c r="BB1217" s="255" t="str">
        <f>IF(SUM(O1217:AB1217)&gt;0,K1217,"")</f>
        <v/>
      </c>
      <c r="BC1217" s="276" t="str">
        <f>IF(SUM(O1217:AB1217)&gt;0,"ITEM","")</f>
        <v/>
      </c>
      <c r="BD1217" s="193" t="str">
        <f>IF(BE1217="","",MAX(BD$879:BD1216)+1)</f>
        <v/>
      </c>
      <c r="BG1217" s="280" t="str">
        <f t="shared" si="71"/>
        <v/>
      </c>
      <c r="BH1217" s="279" t="str">
        <f t="shared" si="72"/>
        <v/>
      </c>
      <c r="BI1217" s="279" t="str">
        <f t="shared" si="73"/>
        <v/>
      </c>
      <c r="BJ1217" s="279" t="str">
        <f t="shared" si="74"/>
        <v/>
      </c>
      <c r="BK1217" s="279" t="str">
        <f t="shared" si="75"/>
        <v/>
      </c>
      <c r="BL1217" s="279" t="str">
        <f t="shared" si="76"/>
        <v/>
      </c>
      <c r="BM1217" s="279" t="str">
        <f t="shared" si="77"/>
        <v/>
      </c>
      <c r="BN1217" s="279" t="str">
        <f t="shared" si="78"/>
        <v/>
      </c>
      <c r="BO1217" s="279" t="str">
        <f t="shared" si="79"/>
        <v/>
      </c>
      <c r="BP1217" s="279" t="str">
        <f t="shared" si="80"/>
        <v/>
      </c>
      <c r="BQ1217" s="282" t="str">
        <f t="shared" si="81"/>
        <v/>
      </c>
      <c r="BR1217" s="280" t="str">
        <f t="shared" si="82"/>
        <v/>
      </c>
      <c r="BS1217" s="282" t="str">
        <f t="shared" si="83"/>
        <v/>
      </c>
    </row>
    <row r="1218" spans="1:71" ht="20.149999999999999" customHeight="1">
      <c r="A1218" s="57"/>
      <c r="B1218" s="345"/>
      <c r="C1218" s="345"/>
      <c r="D1218" s="345"/>
      <c r="E1218" s="345"/>
      <c r="F1218" s="345"/>
      <c r="G1218" s="345"/>
      <c r="H1218" s="340"/>
      <c r="I1218" s="340"/>
      <c r="J1218" s="341"/>
      <c r="K1218" s="342"/>
      <c r="L1218" s="343"/>
      <c r="M1218" s="343"/>
      <c r="N1218" s="344"/>
      <c r="O1218" s="333"/>
      <c r="P1218" s="333"/>
      <c r="Q1218" s="334"/>
      <c r="R1218" s="334"/>
      <c r="S1218" s="333"/>
      <c r="T1218" s="333"/>
      <c r="U1218" s="334"/>
      <c r="V1218" s="334"/>
      <c r="W1218" s="333"/>
      <c r="X1218" s="333"/>
      <c r="Y1218" s="334"/>
      <c r="Z1218" s="334"/>
      <c r="AA1218" s="333"/>
      <c r="AB1218" s="333"/>
      <c r="AC1218" s="348"/>
      <c r="AD1218" s="349"/>
      <c r="AE1218" s="349"/>
      <c r="AF1218" s="21"/>
      <c r="AG1218" s="332"/>
      <c r="AQ1218" s="68" t="str">
        <f>IFERROR(LEFT(B1217,SEARCH("
",B1217)),B1217)</f>
        <v xml:space="preserve">Sweet Biscuits 1kg
</v>
      </c>
      <c r="AR1218" s="193" t="str">
        <f>IF(AS1218="","",MAX(AR$879:AR1217)+1)</f>
        <v/>
      </c>
      <c r="AS1218" s="209" t="str">
        <f>IF(SUM(O1218:AB1218)&gt;0,AQ1218,"")</f>
        <v/>
      </c>
      <c r="AT1218" s="251" t="str">
        <f>IF(O1218&gt;0,O1218,"")</f>
        <v/>
      </c>
      <c r="AU1218" s="212" t="str">
        <f>IF(Q1218&gt;0,Q1218,"")</f>
        <v/>
      </c>
      <c r="AV1218" s="212" t="str">
        <f>IF(S1218&gt;0,S1218,"")</f>
        <v/>
      </c>
      <c r="AW1218" s="212" t="str">
        <f>IF(U1218&gt;0,U1218,"")</f>
        <v/>
      </c>
      <c r="AX1218" s="212" t="str">
        <f>IF(W1218&gt;0,W1218,"")</f>
        <v/>
      </c>
      <c r="AY1218" s="213" t="str">
        <f>IF(Y1218&gt;0,Y1218,"")</f>
        <v/>
      </c>
      <c r="AZ1218" s="213" t="str">
        <f>IF(AA1218&gt;0,AA1218,"")</f>
        <v/>
      </c>
      <c r="BA1218" s="255" t="str">
        <f>IF(SUM(O1218:AB1218)&gt;0,(SUM(O1218:AB1218)*H1217),"")</f>
        <v/>
      </c>
      <c r="BB1218" s="255" t="str">
        <f>IF(SUM(O1218:AB1218)&gt;0,K1218,"")</f>
        <v/>
      </c>
      <c r="BC1218" s="277" t="str">
        <f>IF(SUM(O1218:AB1218)&gt;0,"ITEM","")</f>
        <v/>
      </c>
      <c r="BD1218" s="193" t="str">
        <f>IF(BE1218="","",MAX(BD$879:BD1217)+1)</f>
        <v/>
      </c>
      <c r="BG1218" s="280" t="str">
        <f t="shared" si="71"/>
        <v/>
      </c>
      <c r="BH1218" s="279" t="str">
        <f t="shared" si="72"/>
        <v/>
      </c>
      <c r="BI1218" s="279" t="str">
        <f t="shared" si="73"/>
        <v/>
      </c>
      <c r="BJ1218" s="279" t="str">
        <f t="shared" si="74"/>
        <v/>
      </c>
      <c r="BK1218" s="279" t="str">
        <f t="shared" si="75"/>
        <v/>
      </c>
      <c r="BL1218" s="279" t="str">
        <f t="shared" si="76"/>
        <v/>
      </c>
      <c r="BM1218" s="279" t="str">
        <f t="shared" si="77"/>
        <v/>
      </c>
      <c r="BN1218" s="279" t="str">
        <f t="shared" si="78"/>
        <v/>
      </c>
      <c r="BO1218" s="279" t="str">
        <f t="shared" si="79"/>
        <v/>
      </c>
      <c r="BP1218" s="279" t="str">
        <f t="shared" si="80"/>
        <v/>
      </c>
      <c r="BQ1218" s="282" t="str">
        <f t="shared" si="81"/>
        <v/>
      </c>
      <c r="BR1218" s="280" t="str">
        <f t="shared" si="82"/>
        <v/>
      </c>
      <c r="BS1218" s="282" t="str">
        <f t="shared" si="83"/>
        <v/>
      </c>
    </row>
    <row r="1219" spans="1:71" ht="7" customHeight="1">
      <c r="A1219" s="21"/>
      <c r="B1219" s="21"/>
      <c r="C1219" s="21"/>
      <c r="D1219" s="21"/>
      <c r="E1219" s="21"/>
      <c r="F1219" s="21"/>
      <c r="G1219" s="21"/>
      <c r="H1219" s="21"/>
      <c r="I1219" s="21"/>
      <c r="J1219" s="21"/>
      <c r="K1219" s="21"/>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R1219" s="193" t="str">
        <f>IF(AS1219="","",MAX(AR$879:AR1218)+1)</f>
        <v/>
      </c>
      <c r="BD1219" s="193" t="str">
        <f>IF(BE1219="","",MAX(BD$879:BD1218)+1)</f>
        <v/>
      </c>
      <c r="BG1219" s="280" t="str">
        <f t="shared" si="71"/>
        <v/>
      </c>
      <c r="BH1219" s="279" t="str">
        <f t="shared" si="72"/>
        <v/>
      </c>
      <c r="BI1219" s="279" t="str">
        <f t="shared" si="73"/>
        <v/>
      </c>
      <c r="BJ1219" s="279" t="str">
        <f t="shared" si="74"/>
        <v/>
      </c>
      <c r="BK1219" s="279" t="str">
        <f t="shared" si="75"/>
        <v/>
      </c>
      <c r="BL1219" s="279" t="str">
        <f t="shared" si="76"/>
        <v/>
      </c>
      <c r="BM1219" s="279" t="str">
        <f t="shared" si="77"/>
        <v/>
      </c>
      <c r="BN1219" s="279" t="str">
        <f t="shared" si="78"/>
        <v/>
      </c>
      <c r="BO1219" s="279" t="str">
        <f t="shared" si="79"/>
        <v/>
      </c>
      <c r="BP1219" s="279" t="str">
        <f t="shared" si="80"/>
        <v/>
      </c>
      <c r="BQ1219" s="282" t="str">
        <f t="shared" si="81"/>
        <v/>
      </c>
      <c r="BR1219" s="280" t="str">
        <f t="shared" si="82"/>
        <v/>
      </c>
      <c r="BS1219" s="282" t="str">
        <f t="shared" si="83"/>
        <v/>
      </c>
    </row>
    <row r="1220" spans="1:71" ht="25" customHeight="1">
      <c r="A1220" s="57"/>
      <c r="B1220" s="345" t="s">
        <v>676</v>
      </c>
      <c r="C1220" s="345"/>
      <c r="D1220" s="345"/>
      <c r="E1220" s="345"/>
      <c r="F1220" s="345"/>
      <c r="G1220" s="345"/>
      <c r="H1220" s="340">
        <f>VLOOKUP($AG1220,PriceList,3,FALSE)</f>
        <v>14.8</v>
      </c>
      <c r="I1220" s="340"/>
      <c r="J1220" s="341"/>
      <c r="K1220" s="342"/>
      <c r="L1220" s="343"/>
      <c r="M1220" s="343"/>
      <c r="N1220" s="344"/>
      <c r="O1220" s="333"/>
      <c r="P1220" s="333"/>
      <c r="Q1220" s="334"/>
      <c r="R1220" s="334"/>
      <c r="S1220" s="333"/>
      <c r="T1220" s="333"/>
      <c r="U1220" s="334"/>
      <c r="V1220" s="334"/>
      <c r="W1220" s="333"/>
      <c r="X1220" s="333"/>
      <c r="Y1220" s="334"/>
      <c r="Z1220" s="334"/>
      <c r="AA1220" s="333"/>
      <c r="AB1220" s="333"/>
      <c r="AC1220" s="348">
        <f>(SUM(O1220:AB1221))*H1220</f>
        <v>0</v>
      </c>
      <c r="AD1220" s="349"/>
      <c r="AE1220" s="349"/>
      <c r="AF1220" s="21"/>
      <c r="AG1220" s="332" t="s">
        <v>677</v>
      </c>
      <c r="AJ1220" s="116" t="b">
        <f>OR(ISERROR(AC1220),ISERROR(H1220))</f>
        <v>0</v>
      </c>
      <c r="AQ1220" s="68" t="str">
        <f>IFERROR(LEFT(B1220,SEARCH("
",B1220)),B1220)</f>
        <v xml:space="preserve">Luxury Biscuit Selection 800g
</v>
      </c>
      <c r="AR1220" s="193" t="str">
        <f>IF(AS1220="","",MAX(AR$879:AR1219)+1)</f>
        <v/>
      </c>
      <c r="AS1220" s="252" t="str">
        <f>IF(SUM(O1220:AB1220)&gt;0,AQ1220,"")</f>
        <v/>
      </c>
      <c r="AT1220" s="253" t="str">
        <f>IF(O1220&gt;0,O1220,"")</f>
        <v/>
      </c>
      <c r="AU1220" s="254" t="str">
        <f>IF(Q1220&gt;0,Q1220,"")</f>
        <v/>
      </c>
      <c r="AV1220" s="254" t="str">
        <f>IF(S1220&gt;0,S1220,"")</f>
        <v/>
      </c>
      <c r="AW1220" s="254" t="str">
        <f>IF(U1220&gt;0,U1220,"")</f>
        <v/>
      </c>
      <c r="AX1220" s="254" t="str">
        <f>IF(W1220&gt;0,W1220,"")</f>
        <v/>
      </c>
      <c r="AY1220" s="255" t="str">
        <f>IF(Y1220&gt;0,Y1220,"")</f>
        <v/>
      </c>
      <c r="AZ1220" s="255" t="str">
        <f>IF(AA1220&gt;0,AA1220,"")</f>
        <v/>
      </c>
      <c r="BA1220" s="255" t="str">
        <f>IF(SUM(O1220:AB1220)&gt;0,(SUM(O1220:AB1220)*H1220),"")</f>
        <v/>
      </c>
      <c r="BB1220" s="255" t="str">
        <f>IF(SUM(O1220:AB1220)&gt;0,K1220,"")</f>
        <v/>
      </c>
      <c r="BC1220" s="276" t="str">
        <f>IF(SUM(O1220:AB1220)&gt;0,"ITEM","")</f>
        <v/>
      </c>
      <c r="BD1220" s="193" t="str">
        <f>IF(BE1220="","",MAX(BD$879:BD1219)+1)</f>
        <v/>
      </c>
      <c r="BG1220" s="280" t="str">
        <f t="shared" si="71"/>
        <v/>
      </c>
      <c r="BH1220" s="279" t="str">
        <f t="shared" si="72"/>
        <v/>
      </c>
      <c r="BI1220" s="279" t="str">
        <f t="shared" si="73"/>
        <v/>
      </c>
      <c r="BJ1220" s="279" t="str">
        <f t="shared" si="74"/>
        <v/>
      </c>
      <c r="BK1220" s="279" t="str">
        <f t="shared" si="75"/>
        <v/>
      </c>
      <c r="BL1220" s="279" t="str">
        <f t="shared" si="76"/>
        <v/>
      </c>
      <c r="BM1220" s="279" t="str">
        <f t="shared" si="77"/>
        <v/>
      </c>
      <c r="BN1220" s="279" t="str">
        <f t="shared" si="78"/>
        <v/>
      </c>
      <c r="BO1220" s="279" t="str">
        <f t="shared" si="79"/>
        <v/>
      </c>
      <c r="BP1220" s="279" t="str">
        <f t="shared" si="80"/>
        <v/>
      </c>
      <c r="BQ1220" s="282" t="str">
        <f t="shared" si="81"/>
        <v/>
      </c>
      <c r="BR1220" s="280" t="str">
        <f t="shared" si="82"/>
        <v/>
      </c>
      <c r="BS1220" s="282" t="str">
        <f t="shared" si="83"/>
        <v/>
      </c>
    </row>
    <row r="1221" spans="1:71" ht="25" customHeight="1">
      <c r="A1221" s="57"/>
      <c r="B1221" s="345"/>
      <c r="C1221" s="345"/>
      <c r="D1221" s="345"/>
      <c r="E1221" s="345"/>
      <c r="F1221" s="345"/>
      <c r="G1221" s="345"/>
      <c r="H1221" s="340"/>
      <c r="I1221" s="340"/>
      <c r="J1221" s="341"/>
      <c r="K1221" s="342"/>
      <c r="L1221" s="343"/>
      <c r="M1221" s="343"/>
      <c r="N1221" s="344"/>
      <c r="O1221" s="333"/>
      <c r="P1221" s="333"/>
      <c r="Q1221" s="334"/>
      <c r="R1221" s="334"/>
      <c r="S1221" s="333"/>
      <c r="T1221" s="333"/>
      <c r="U1221" s="334"/>
      <c r="V1221" s="334"/>
      <c r="W1221" s="333"/>
      <c r="X1221" s="333"/>
      <c r="Y1221" s="334"/>
      <c r="Z1221" s="334"/>
      <c r="AA1221" s="333"/>
      <c r="AB1221" s="333"/>
      <c r="AC1221" s="348"/>
      <c r="AD1221" s="349"/>
      <c r="AE1221" s="349"/>
      <c r="AF1221" s="21"/>
      <c r="AG1221" s="332"/>
      <c r="AQ1221" s="68" t="str">
        <f>IFERROR(LEFT(B1220,SEARCH("
",B1220)),B1220)</f>
        <v xml:space="preserve">Luxury Biscuit Selection 800g
</v>
      </c>
      <c r="AR1221" s="193" t="str">
        <f>IF(AS1221="","",MAX(AR$879:AR1220)+1)</f>
        <v/>
      </c>
      <c r="AS1221" s="209" t="str">
        <f>IF(SUM(O1221:AB1221)&gt;0,AQ1221,"")</f>
        <v/>
      </c>
      <c r="AT1221" s="251" t="str">
        <f>IF(O1221&gt;0,O1221,"")</f>
        <v/>
      </c>
      <c r="AU1221" s="212" t="str">
        <f>IF(Q1221&gt;0,Q1221,"")</f>
        <v/>
      </c>
      <c r="AV1221" s="212" t="str">
        <f>IF(S1221&gt;0,S1221,"")</f>
        <v/>
      </c>
      <c r="AW1221" s="212" t="str">
        <f>IF(U1221&gt;0,U1221,"")</f>
        <v/>
      </c>
      <c r="AX1221" s="212" t="str">
        <f>IF(W1221&gt;0,W1221,"")</f>
        <v/>
      </c>
      <c r="AY1221" s="213" t="str">
        <f>IF(Y1221&gt;0,Y1221,"")</f>
        <v/>
      </c>
      <c r="AZ1221" s="213" t="str">
        <f>IF(AA1221&gt;0,AA1221,"")</f>
        <v/>
      </c>
      <c r="BA1221" s="255" t="str">
        <f>IF(SUM(O1221:AB1221)&gt;0,(SUM(O1221:AB1221)*H1220),"")</f>
        <v/>
      </c>
      <c r="BB1221" s="255" t="str">
        <f>IF(SUM(O1221:AB1221)&gt;0,K1221,"")</f>
        <v/>
      </c>
      <c r="BC1221" s="277" t="str">
        <f>IF(SUM(O1221:AB1221)&gt;0,"ITEM","")</f>
        <v/>
      </c>
      <c r="BD1221" s="193" t="str">
        <f>IF(BE1221="","",MAX(BD$879:BD1220)+1)</f>
        <v/>
      </c>
      <c r="BG1221" s="280" t="str">
        <f t="shared" si="71"/>
        <v/>
      </c>
      <c r="BH1221" s="279" t="str">
        <f t="shared" si="72"/>
        <v/>
      </c>
      <c r="BI1221" s="279" t="str">
        <f t="shared" si="73"/>
        <v/>
      </c>
      <c r="BJ1221" s="279" t="str">
        <f t="shared" si="74"/>
        <v/>
      </c>
      <c r="BK1221" s="279" t="str">
        <f t="shared" si="75"/>
        <v/>
      </c>
      <c r="BL1221" s="279" t="str">
        <f t="shared" si="76"/>
        <v/>
      </c>
      <c r="BM1221" s="279" t="str">
        <f t="shared" si="77"/>
        <v/>
      </c>
      <c r="BN1221" s="279" t="str">
        <f t="shared" si="78"/>
        <v/>
      </c>
      <c r="BO1221" s="279" t="str">
        <f t="shared" si="79"/>
        <v/>
      </c>
      <c r="BP1221" s="279" t="str">
        <f t="shared" si="80"/>
        <v/>
      </c>
      <c r="BQ1221" s="282" t="str">
        <f t="shared" si="81"/>
        <v/>
      </c>
      <c r="BR1221" s="280" t="str">
        <f t="shared" si="82"/>
        <v/>
      </c>
      <c r="BS1221" s="282" t="str">
        <f t="shared" si="83"/>
        <v/>
      </c>
    </row>
    <row r="1222" spans="1:71" ht="7" customHeight="1">
      <c r="A1222" s="21"/>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R1222" s="193" t="str">
        <f>IF(AS1222="","",MAX(AR$879:AR1221)+1)</f>
        <v/>
      </c>
      <c r="BD1222" s="193" t="str">
        <f>IF(BE1222="","",MAX(BD$879:BD1221)+1)</f>
        <v/>
      </c>
      <c r="BG1222" s="280" t="str">
        <f t="shared" si="71"/>
        <v/>
      </c>
      <c r="BH1222" s="279" t="str">
        <f t="shared" si="72"/>
        <v/>
      </c>
      <c r="BI1222" s="279" t="str">
        <f t="shared" si="73"/>
        <v/>
      </c>
      <c r="BJ1222" s="279" t="str">
        <f t="shared" si="74"/>
        <v/>
      </c>
      <c r="BK1222" s="279" t="str">
        <f t="shared" si="75"/>
        <v/>
      </c>
      <c r="BL1222" s="279" t="str">
        <f t="shared" si="76"/>
        <v/>
      </c>
      <c r="BM1222" s="279" t="str">
        <f t="shared" si="77"/>
        <v/>
      </c>
      <c r="BN1222" s="279" t="str">
        <f t="shared" si="78"/>
        <v/>
      </c>
      <c r="BO1222" s="279" t="str">
        <f t="shared" si="79"/>
        <v/>
      </c>
      <c r="BP1222" s="279" t="str">
        <f t="shared" si="80"/>
        <v/>
      </c>
      <c r="BQ1222" s="282" t="str">
        <f t="shared" si="81"/>
        <v/>
      </c>
      <c r="BR1222" s="280" t="str">
        <f t="shared" si="82"/>
        <v/>
      </c>
      <c r="BS1222" s="282" t="str">
        <f t="shared" si="83"/>
        <v/>
      </c>
    </row>
    <row r="1223" spans="1:71" ht="25" customHeight="1">
      <c r="A1223" s="57"/>
      <c r="B1223" s="345" t="s">
        <v>678</v>
      </c>
      <c r="C1223" s="345"/>
      <c r="D1223" s="345"/>
      <c r="E1223" s="345"/>
      <c r="F1223" s="345"/>
      <c r="G1223" s="345"/>
      <c r="H1223" s="340">
        <f>VLOOKUP($AG1223,PriceList,3,FALSE)</f>
        <v>5.4</v>
      </c>
      <c r="I1223" s="340"/>
      <c r="J1223" s="341"/>
      <c r="K1223" s="342"/>
      <c r="L1223" s="343"/>
      <c r="M1223" s="343"/>
      <c r="N1223" s="344"/>
      <c r="O1223" s="333"/>
      <c r="P1223" s="333"/>
      <c r="Q1223" s="334"/>
      <c r="R1223" s="334"/>
      <c r="S1223" s="333"/>
      <c r="T1223" s="333"/>
      <c r="U1223" s="334"/>
      <c r="V1223" s="334"/>
      <c r="W1223" s="333"/>
      <c r="X1223" s="333"/>
      <c r="Y1223" s="334"/>
      <c r="Z1223" s="334"/>
      <c r="AA1223" s="333"/>
      <c r="AB1223" s="333"/>
      <c r="AC1223" s="348">
        <f>(SUM(O1223:AB1224))*H1223</f>
        <v>0</v>
      </c>
      <c r="AD1223" s="349"/>
      <c r="AE1223" s="349"/>
      <c r="AF1223" s="21"/>
      <c r="AG1223" s="332" t="s">
        <v>679</v>
      </c>
      <c r="AJ1223" s="116" t="b">
        <f>OR(ISERROR(AC1223),ISERROR(H1223))</f>
        <v>0</v>
      </c>
      <c r="AQ1223" s="68" t="str">
        <f>IFERROR(LEFT(B1223,SEARCH("
",B1223)),B1223)</f>
        <v xml:space="preserve">Real Sea Salted Crisps
</v>
      </c>
      <c r="AR1223" s="193" t="str">
        <f>IF(AS1223="","",MAX(AR$879:AR1222)+1)</f>
        <v/>
      </c>
      <c r="AS1223" s="252" t="str">
        <f>IF(SUM(O1223:AB1223)&gt;0,AQ1223,"")</f>
        <v/>
      </c>
      <c r="AT1223" s="253" t="str">
        <f>IF(O1223&gt;0,O1223,"")</f>
        <v/>
      </c>
      <c r="AU1223" s="254" t="str">
        <f>IF(Q1223&gt;0,Q1223,"")</f>
        <v/>
      </c>
      <c r="AV1223" s="254" t="str">
        <f>IF(S1223&gt;0,S1223,"")</f>
        <v/>
      </c>
      <c r="AW1223" s="254" t="str">
        <f>IF(U1223&gt;0,U1223,"")</f>
        <v/>
      </c>
      <c r="AX1223" s="254" t="str">
        <f>IF(W1223&gt;0,W1223,"")</f>
        <v/>
      </c>
      <c r="AY1223" s="255" t="str">
        <f>IF(Y1223&gt;0,Y1223,"")</f>
        <v/>
      </c>
      <c r="AZ1223" s="255" t="str">
        <f>IF(AA1223&gt;0,AA1223,"")</f>
        <v/>
      </c>
      <c r="BA1223" s="255" t="str">
        <f>IF(SUM(O1223:AB1223)&gt;0,(SUM(O1223:AB1223)*H1223),"")</f>
        <v/>
      </c>
      <c r="BB1223" s="255" t="str">
        <f>IF(SUM(O1223:AB1223)&gt;0,K1223,"")</f>
        <v/>
      </c>
      <c r="BC1223" s="276" t="str">
        <f>IF(SUM(O1223:AB1223)&gt;0,"ITEM","")</f>
        <v/>
      </c>
      <c r="BD1223" s="193" t="str">
        <f>IF(BE1223="","",MAX(BD$879:BD1222)+1)</f>
        <v/>
      </c>
      <c r="BG1223" s="280" t="str">
        <f t="shared" si="71"/>
        <v/>
      </c>
      <c r="BH1223" s="279" t="str">
        <f t="shared" si="72"/>
        <v/>
      </c>
      <c r="BI1223" s="279" t="str">
        <f t="shared" si="73"/>
        <v/>
      </c>
      <c r="BJ1223" s="279" t="str">
        <f t="shared" si="74"/>
        <v/>
      </c>
      <c r="BK1223" s="279" t="str">
        <f t="shared" si="75"/>
        <v/>
      </c>
      <c r="BL1223" s="279" t="str">
        <f t="shared" si="76"/>
        <v/>
      </c>
      <c r="BM1223" s="279" t="str">
        <f t="shared" si="77"/>
        <v/>
      </c>
      <c r="BN1223" s="279" t="str">
        <f t="shared" si="78"/>
        <v/>
      </c>
      <c r="BO1223" s="279" t="str">
        <f t="shared" si="79"/>
        <v/>
      </c>
      <c r="BP1223" s="279" t="str">
        <f t="shared" si="80"/>
        <v/>
      </c>
      <c r="BQ1223" s="282" t="str">
        <f t="shared" si="81"/>
        <v/>
      </c>
      <c r="BR1223" s="280" t="str">
        <f t="shared" si="82"/>
        <v/>
      </c>
      <c r="BS1223" s="282" t="str">
        <f t="shared" si="83"/>
        <v/>
      </c>
    </row>
    <row r="1224" spans="1:71" ht="25" customHeight="1">
      <c r="A1224" s="57"/>
      <c r="B1224" s="345"/>
      <c r="C1224" s="345"/>
      <c r="D1224" s="345"/>
      <c r="E1224" s="345"/>
      <c r="F1224" s="345"/>
      <c r="G1224" s="345"/>
      <c r="H1224" s="340"/>
      <c r="I1224" s="340"/>
      <c r="J1224" s="341"/>
      <c r="K1224" s="342"/>
      <c r="L1224" s="343"/>
      <c r="M1224" s="343"/>
      <c r="N1224" s="344"/>
      <c r="O1224" s="333"/>
      <c r="P1224" s="333"/>
      <c r="Q1224" s="334"/>
      <c r="R1224" s="334"/>
      <c r="S1224" s="333"/>
      <c r="T1224" s="333"/>
      <c r="U1224" s="334"/>
      <c r="V1224" s="334"/>
      <c r="W1224" s="333"/>
      <c r="X1224" s="333"/>
      <c r="Y1224" s="334"/>
      <c r="Z1224" s="334"/>
      <c r="AA1224" s="333"/>
      <c r="AB1224" s="333"/>
      <c r="AC1224" s="348"/>
      <c r="AD1224" s="349"/>
      <c r="AE1224" s="349"/>
      <c r="AF1224" s="21"/>
      <c r="AG1224" s="332"/>
      <c r="AQ1224" s="68" t="str">
        <f>IFERROR(LEFT(B1223,SEARCH("
",B1223)),B1223)</f>
        <v xml:space="preserve">Real Sea Salted Crisps
</v>
      </c>
      <c r="AR1224" s="193" t="str">
        <f>IF(AS1224="","",MAX(AR$879:AR1223)+1)</f>
        <v/>
      </c>
      <c r="AS1224" s="209" t="str">
        <f>IF(SUM(O1224:AB1224)&gt;0,AQ1224,"")</f>
        <v/>
      </c>
      <c r="AT1224" s="251" t="str">
        <f>IF(O1224&gt;0,O1224,"")</f>
        <v/>
      </c>
      <c r="AU1224" s="212" t="str">
        <f>IF(Q1224&gt;0,Q1224,"")</f>
        <v/>
      </c>
      <c r="AV1224" s="212" t="str">
        <f>IF(S1224&gt;0,S1224,"")</f>
        <v/>
      </c>
      <c r="AW1224" s="212" t="str">
        <f>IF(U1224&gt;0,U1224,"")</f>
        <v/>
      </c>
      <c r="AX1224" s="212" t="str">
        <f>IF(W1224&gt;0,W1224,"")</f>
        <v/>
      </c>
      <c r="AY1224" s="213" t="str">
        <f>IF(Y1224&gt;0,Y1224,"")</f>
        <v/>
      </c>
      <c r="AZ1224" s="213" t="str">
        <f>IF(AA1224&gt;0,AA1224,"")</f>
        <v/>
      </c>
      <c r="BA1224" s="255" t="str">
        <f>IF(SUM(O1224:AB1224)&gt;0,(SUM(O1224:AB1224)*H1223),"")</f>
        <v/>
      </c>
      <c r="BB1224" s="255" t="str">
        <f>IF(SUM(O1224:AB1224)&gt;0,K1224,"")</f>
        <v/>
      </c>
      <c r="BC1224" s="277" t="str">
        <f>IF(SUM(O1224:AB1224)&gt;0,"ITEM","")</f>
        <v/>
      </c>
      <c r="BD1224" s="193" t="str">
        <f>IF(BE1224="","",MAX(BD$879:BD1223)+1)</f>
        <v/>
      </c>
      <c r="BG1224" s="280" t="str">
        <f t="shared" si="71"/>
        <v/>
      </c>
      <c r="BH1224" s="279" t="str">
        <f t="shared" si="72"/>
        <v/>
      </c>
      <c r="BI1224" s="279" t="str">
        <f t="shared" si="73"/>
        <v/>
      </c>
      <c r="BJ1224" s="279" t="str">
        <f t="shared" si="74"/>
        <v/>
      </c>
      <c r="BK1224" s="279" t="str">
        <f t="shared" si="75"/>
        <v/>
      </c>
      <c r="BL1224" s="279" t="str">
        <f t="shared" si="76"/>
        <v/>
      </c>
      <c r="BM1224" s="279" t="str">
        <f t="shared" si="77"/>
        <v/>
      </c>
      <c r="BN1224" s="279" t="str">
        <f t="shared" si="78"/>
        <v/>
      </c>
      <c r="BO1224" s="279" t="str">
        <f t="shared" si="79"/>
        <v/>
      </c>
      <c r="BP1224" s="279" t="str">
        <f t="shared" si="80"/>
        <v/>
      </c>
      <c r="BQ1224" s="282" t="str">
        <f t="shared" si="81"/>
        <v/>
      </c>
      <c r="BR1224" s="280" t="str">
        <f t="shared" si="82"/>
        <v/>
      </c>
      <c r="BS1224" s="282" t="str">
        <f t="shared" si="83"/>
        <v/>
      </c>
    </row>
    <row r="1225" spans="1:71" ht="7" customHeight="1">
      <c r="A1225" s="21"/>
      <c r="B1225" s="21"/>
      <c r="C1225" s="21"/>
      <c r="D1225" s="21"/>
      <c r="E1225" s="21"/>
      <c r="F1225" s="21"/>
      <c r="G1225" s="21"/>
      <c r="H1225" s="21"/>
      <c r="I1225" s="21"/>
      <c r="J1225" s="21"/>
      <c r="K1225" s="21"/>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R1225" s="193" t="str">
        <f>IF(AS1225="","",MAX(AR$879:AR1224)+1)</f>
        <v/>
      </c>
      <c r="BD1225" s="193" t="str">
        <f>IF(BE1225="","",MAX(BD$879:BD1224)+1)</f>
        <v/>
      </c>
      <c r="BG1225" s="280" t="str">
        <f t="shared" si="71"/>
        <v/>
      </c>
      <c r="BH1225" s="279" t="str">
        <f t="shared" si="72"/>
        <v/>
      </c>
      <c r="BI1225" s="279" t="str">
        <f t="shared" si="73"/>
        <v/>
      </c>
      <c r="BJ1225" s="279" t="str">
        <f t="shared" si="74"/>
        <v/>
      </c>
      <c r="BK1225" s="279" t="str">
        <f t="shared" si="75"/>
        <v/>
      </c>
      <c r="BL1225" s="279" t="str">
        <f t="shared" si="76"/>
        <v/>
      </c>
      <c r="BM1225" s="279" t="str">
        <f t="shared" si="77"/>
        <v/>
      </c>
      <c r="BN1225" s="279" t="str">
        <f t="shared" si="78"/>
        <v/>
      </c>
      <c r="BO1225" s="279" t="str">
        <f t="shared" si="79"/>
        <v/>
      </c>
      <c r="BP1225" s="279" t="str">
        <f t="shared" si="80"/>
        <v/>
      </c>
      <c r="BQ1225" s="282" t="str">
        <f t="shared" si="81"/>
        <v/>
      </c>
      <c r="BR1225" s="280" t="str">
        <f t="shared" si="82"/>
        <v/>
      </c>
      <c r="BS1225" s="282" t="str">
        <f t="shared" si="83"/>
        <v/>
      </c>
    </row>
    <row r="1226" spans="1:71" ht="20.149999999999999" customHeight="1">
      <c r="A1226" s="57"/>
      <c r="B1226" s="345" t="s">
        <v>680</v>
      </c>
      <c r="C1226" s="345"/>
      <c r="D1226" s="345"/>
      <c r="E1226" s="345"/>
      <c r="F1226" s="345"/>
      <c r="G1226" s="345"/>
      <c r="H1226" s="340">
        <f>VLOOKUP($AG1226,PriceList,3,FALSE)</f>
        <v>5.5</v>
      </c>
      <c r="I1226" s="340"/>
      <c r="J1226" s="341"/>
      <c r="K1226" s="342"/>
      <c r="L1226" s="343"/>
      <c r="M1226" s="343"/>
      <c r="N1226" s="344"/>
      <c r="O1226" s="333"/>
      <c r="P1226" s="333"/>
      <c r="Q1226" s="334"/>
      <c r="R1226" s="334"/>
      <c r="S1226" s="333"/>
      <c r="T1226" s="333"/>
      <c r="U1226" s="334"/>
      <c r="V1226" s="334"/>
      <c r="W1226" s="333"/>
      <c r="X1226" s="333"/>
      <c r="Y1226" s="334"/>
      <c r="Z1226" s="334"/>
      <c r="AA1226" s="333"/>
      <c r="AB1226" s="333"/>
      <c r="AC1226" s="348">
        <f>(SUM(O1226:AB1227))*H1226</f>
        <v>0</v>
      </c>
      <c r="AD1226" s="349"/>
      <c r="AE1226" s="349"/>
      <c r="AF1226" s="21"/>
      <c r="AG1226" s="332" t="s">
        <v>681</v>
      </c>
      <c r="AJ1226" s="116" t="b">
        <f>OR(ISERROR(AC1226),ISERROR(H1226))</f>
        <v>0</v>
      </c>
      <c r="AQ1226" s="68" t="str">
        <f>IFERROR(LEFT(B1226,SEARCH("
",B1226)),B1226)</f>
        <v xml:space="preserve">Assorted Crisps 6 x 40g
</v>
      </c>
      <c r="AR1226" s="193" t="str">
        <f>IF(AS1226="","",MAX(AR$879:AR1225)+1)</f>
        <v/>
      </c>
      <c r="AS1226" s="252" t="str">
        <f>IF(SUM(O1226:AB1226)&gt;0,AQ1226,"")</f>
        <v/>
      </c>
      <c r="AT1226" s="253" t="str">
        <f>IF(O1226&gt;0,O1226,"")</f>
        <v/>
      </c>
      <c r="AU1226" s="254" t="str">
        <f>IF(Q1226&gt;0,Q1226,"")</f>
        <v/>
      </c>
      <c r="AV1226" s="254" t="str">
        <f>IF(S1226&gt;0,S1226,"")</f>
        <v/>
      </c>
      <c r="AW1226" s="254" t="str">
        <f>IF(U1226&gt;0,U1226,"")</f>
        <v/>
      </c>
      <c r="AX1226" s="254" t="str">
        <f>IF(W1226&gt;0,W1226,"")</f>
        <v/>
      </c>
      <c r="AY1226" s="255" t="str">
        <f>IF(Y1226&gt;0,Y1226,"")</f>
        <v/>
      </c>
      <c r="AZ1226" s="255" t="str">
        <f>IF(AA1226&gt;0,AA1226,"")</f>
        <v/>
      </c>
      <c r="BA1226" s="255" t="str">
        <f>IF(SUM(O1226:AB1226)&gt;0,(SUM(O1226:AB1226)*H1226),"")</f>
        <v/>
      </c>
      <c r="BB1226" s="255" t="str">
        <f>IF(SUM(O1226:AB1226)&gt;0,K1226,"")</f>
        <v/>
      </c>
      <c r="BC1226" s="276" t="str">
        <f>IF(SUM(O1226:AB1226)&gt;0,"ITEM","")</f>
        <v/>
      </c>
      <c r="BD1226" s="193" t="str">
        <f>IF(BE1226="","",MAX(BD$879:BD1225)+1)</f>
        <v/>
      </c>
      <c r="BG1226" s="280" t="str">
        <f t="shared" si="71"/>
        <v/>
      </c>
      <c r="BH1226" s="279" t="str">
        <f t="shared" si="72"/>
        <v/>
      </c>
      <c r="BI1226" s="279" t="str">
        <f t="shared" si="73"/>
        <v/>
      </c>
      <c r="BJ1226" s="279" t="str">
        <f t="shared" si="74"/>
        <v/>
      </c>
      <c r="BK1226" s="279" t="str">
        <f t="shared" si="75"/>
        <v/>
      </c>
      <c r="BL1226" s="279" t="str">
        <f t="shared" si="76"/>
        <v/>
      </c>
      <c r="BM1226" s="279" t="str">
        <f t="shared" si="77"/>
        <v/>
      </c>
      <c r="BN1226" s="279" t="str">
        <f t="shared" si="78"/>
        <v/>
      </c>
      <c r="BO1226" s="279" t="str">
        <f t="shared" si="79"/>
        <v/>
      </c>
      <c r="BP1226" s="279" t="str">
        <f t="shared" si="80"/>
        <v/>
      </c>
      <c r="BQ1226" s="282" t="str">
        <f t="shared" si="81"/>
        <v/>
      </c>
      <c r="BR1226" s="280" t="str">
        <f t="shared" si="82"/>
        <v/>
      </c>
      <c r="BS1226" s="282" t="str">
        <f t="shared" si="83"/>
        <v/>
      </c>
    </row>
    <row r="1227" spans="1:71" ht="20.149999999999999" customHeight="1">
      <c r="A1227" s="57"/>
      <c r="B1227" s="345"/>
      <c r="C1227" s="345"/>
      <c r="D1227" s="345"/>
      <c r="E1227" s="345"/>
      <c r="F1227" s="345"/>
      <c r="G1227" s="345"/>
      <c r="H1227" s="340"/>
      <c r="I1227" s="340"/>
      <c r="J1227" s="341"/>
      <c r="K1227" s="342"/>
      <c r="L1227" s="343"/>
      <c r="M1227" s="343"/>
      <c r="N1227" s="344"/>
      <c r="O1227" s="333"/>
      <c r="P1227" s="333"/>
      <c r="Q1227" s="334"/>
      <c r="R1227" s="334"/>
      <c r="S1227" s="333"/>
      <c r="T1227" s="333"/>
      <c r="U1227" s="334"/>
      <c r="V1227" s="334"/>
      <c r="W1227" s="333"/>
      <c r="X1227" s="333"/>
      <c r="Y1227" s="334"/>
      <c r="Z1227" s="334"/>
      <c r="AA1227" s="333"/>
      <c r="AB1227" s="333"/>
      <c r="AC1227" s="348"/>
      <c r="AD1227" s="349"/>
      <c r="AE1227" s="349"/>
      <c r="AF1227" s="21"/>
      <c r="AG1227" s="332"/>
      <c r="AQ1227" s="68" t="str">
        <f>IFERROR(LEFT(B1226,SEARCH("
",B1226)),B1226)</f>
        <v xml:space="preserve">Assorted Crisps 6 x 40g
</v>
      </c>
      <c r="AR1227" s="193" t="str">
        <f>IF(AS1227="","",MAX(AR$879:AR1226)+1)</f>
        <v/>
      </c>
      <c r="AS1227" s="209" t="str">
        <f>IF(SUM(O1227:AB1227)&gt;0,AQ1227,"")</f>
        <v/>
      </c>
      <c r="AT1227" s="251" t="str">
        <f>IF(O1227&gt;0,O1227,"")</f>
        <v/>
      </c>
      <c r="AU1227" s="212" t="str">
        <f>IF(Q1227&gt;0,Q1227,"")</f>
        <v/>
      </c>
      <c r="AV1227" s="212" t="str">
        <f>IF(S1227&gt;0,S1227,"")</f>
        <v/>
      </c>
      <c r="AW1227" s="212" t="str">
        <f>IF(U1227&gt;0,U1227,"")</f>
        <v/>
      </c>
      <c r="AX1227" s="212" t="str">
        <f>IF(W1227&gt;0,W1227,"")</f>
        <v/>
      </c>
      <c r="AY1227" s="213" t="str">
        <f>IF(Y1227&gt;0,Y1227,"")</f>
        <v/>
      </c>
      <c r="AZ1227" s="213" t="str">
        <f>IF(AA1227&gt;0,AA1227,"")</f>
        <v/>
      </c>
      <c r="BA1227" s="255" t="str">
        <f>IF(SUM(O1227:AB1227)&gt;0,(SUM(O1227:AB1227)*H1226),"")</f>
        <v/>
      </c>
      <c r="BB1227" s="255" t="str">
        <f>IF(SUM(O1227:AB1227)&gt;0,K1227,"")</f>
        <v/>
      </c>
      <c r="BC1227" s="277" t="str">
        <f>IF(SUM(O1227:AB1227)&gt;0,"ITEM","")</f>
        <v/>
      </c>
      <c r="BD1227" s="193" t="str">
        <f>IF(BE1227="","",MAX(BD$879:BD1226)+1)</f>
        <v/>
      </c>
      <c r="BG1227" s="280" t="str">
        <f t="shared" si="71"/>
        <v/>
      </c>
      <c r="BH1227" s="279" t="str">
        <f t="shared" si="72"/>
        <v/>
      </c>
      <c r="BI1227" s="279" t="str">
        <f t="shared" si="73"/>
        <v/>
      </c>
      <c r="BJ1227" s="279" t="str">
        <f t="shared" si="74"/>
        <v/>
      </c>
      <c r="BK1227" s="279" t="str">
        <f t="shared" si="75"/>
        <v/>
      </c>
      <c r="BL1227" s="279" t="str">
        <f t="shared" si="76"/>
        <v/>
      </c>
      <c r="BM1227" s="279" t="str">
        <f t="shared" si="77"/>
        <v/>
      </c>
      <c r="BN1227" s="279" t="str">
        <f t="shared" si="78"/>
        <v/>
      </c>
      <c r="BO1227" s="279" t="str">
        <f t="shared" si="79"/>
        <v/>
      </c>
      <c r="BP1227" s="279" t="str">
        <f t="shared" si="80"/>
        <v/>
      </c>
      <c r="BQ1227" s="282" t="str">
        <f t="shared" si="81"/>
        <v/>
      </c>
      <c r="BR1227" s="280" t="str">
        <f t="shared" si="82"/>
        <v/>
      </c>
      <c r="BS1227" s="282" t="str">
        <f t="shared" si="83"/>
        <v/>
      </c>
    </row>
    <row r="1228" spans="1:71" ht="7" customHeight="1">
      <c r="A1228" s="21"/>
      <c r="B1228" s="21"/>
      <c r="C1228" s="21"/>
      <c r="D1228" s="21"/>
      <c r="E1228" s="21"/>
      <c r="F1228" s="21"/>
      <c r="G1228" s="21"/>
      <c r="H1228" s="21"/>
      <c r="I1228" s="21"/>
      <c r="J1228" s="21"/>
      <c r="K1228" s="21"/>
      <c r="L1228" s="21"/>
      <c r="M1228" s="21"/>
      <c r="N1228" s="21"/>
      <c r="O1228" s="21"/>
      <c r="P1228" s="21"/>
      <c r="Q1228" s="21"/>
      <c r="R1228" s="21"/>
      <c r="S1228" s="21"/>
      <c r="T1228" s="21"/>
      <c r="U1228" s="21"/>
      <c r="V1228" s="21"/>
      <c r="W1228" s="21"/>
      <c r="X1228" s="21"/>
      <c r="Y1228" s="21"/>
      <c r="Z1228" s="21"/>
      <c r="AA1228" s="21"/>
      <c r="AB1228" s="21"/>
      <c r="AC1228" s="21"/>
      <c r="AD1228" s="21"/>
      <c r="AE1228" s="21"/>
      <c r="AF1228" s="21"/>
      <c r="AR1228" s="193" t="str">
        <f>IF(AS1228="","",MAX(AR$879:AR1227)+1)</f>
        <v/>
      </c>
      <c r="BD1228" s="193" t="str">
        <f>IF(BE1228="","",MAX(BD$879:BD1227)+1)</f>
        <v/>
      </c>
      <c r="BG1228" s="280" t="str">
        <f t="shared" si="71"/>
        <v/>
      </c>
      <c r="BH1228" s="279" t="str">
        <f t="shared" si="72"/>
        <v/>
      </c>
      <c r="BI1228" s="279" t="str">
        <f t="shared" si="73"/>
        <v/>
      </c>
      <c r="BJ1228" s="279" t="str">
        <f t="shared" si="74"/>
        <v/>
      </c>
      <c r="BK1228" s="279" t="str">
        <f t="shared" si="75"/>
        <v/>
      </c>
      <c r="BL1228" s="279" t="str">
        <f t="shared" si="76"/>
        <v/>
      </c>
      <c r="BM1228" s="279" t="str">
        <f t="shared" si="77"/>
        <v/>
      </c>
      <c r="BN1228" s="279" t="str">
        <f t="shared" si="78"/>
        <v/>
      </c>
      <c r="BO1228" s="279" t="str">
        <f t="shared" si="79"/>
        <v/>
      </c>
      <c r="BP1228" s="279" t="str">
        <f t="shared" si="80"/>
        <v/>
      </c>
      <c r="BQ1228" s="282" t="str">
        <f t="shared" si="81"/>
        <v/>
      </c>
      <c r="BR1228" s="280" t="str">
        <f t="shared" si="82"/>
        <v/>
      </c>
      <c r="BS1228" s="282" t="str">
        <f t="shared" si="83"/>
        <v/>
      </c>
    </row>
    <row r="1229" spans="1:71" ht="20.149999999999999" customHeight="1">
      <c r="A1229" s="57"/>
      <c r="B1229" s="345" t="s">
        <v>682</v>
      </c>
      <c r="C1229" s="345"/>
      <c r="D1229" s="345"/>
      <c r="E1229" s="345"/>
      <c r="F1229" s="345"/>
      <c r="G1229" s="345"/>
      <c r="H1229" s="340">
        <f>VLOOKUP($AG1229,PriceList,3,FALSE)</f>
        <v>5.6</v>
      </c>
      <c r="I1229" s="340"/>
      <c r="J1229" s="341"/>
      <c r="K1229" s="342"/>
      <c r="L1229" s="343"/>
      <c r="M1229" s="343"/>
      <c r="N1229" s="344"/>
      <c r="O1229" s="333"/>
      <c r="P1229" s="333"/>
      <c r="Q1229" s="334"/>
      <c r="R1229" s="334"/>
      <c r="S1229" s="333"/>
      <c r="T1229" s="333"/>
      <c r="U1229" s="334"/>
      <c r="V1229" s="334"/>
      <c r="W1229" s="333"/>
      <c r="X1229" s="333"/>
      <c r="Y1229" s="334"/>
      <c r="Z1229" s="334"/>
      <c r="AA1229" s="333"/>
      <c r="AB1229" s="333"/>
      <c r="AC1229" s="348">
        <f>(SUM(O1229:AB1230))*H1229</f>
        <v>0</v>
      </c>
      <c r="AD1229" s="349"/>
      <c r="AE1229" s="349"/>
      <c r="AF1229" s="21"/>
      <c r="AG1229" s="332" t="s">
        <v>683</v>
      </c>
      <c r="AJ1229" s="116" t="b">
        <f>OR(ISERROR(AC1229),ISERROR(H1229))</f>
        <v>0</v>
      </c>
      <c r="AQ1229" s="68" t="str">
        <f>IFERROR(LEFT(B1229,SEARCH("
",B1229)),B1229)</f>
        <v xml:space="preserve">Mini Cheddars 6 x 50g
</v>
      </c>
      <c r="AR1229" s="193" t="str">
        <f>IF(AS1229="","",MAX(AR$879:AR1228)+1)</f>
        <v/>
      </c>
      <c r="AS1229" s="252" t="str">
        <f>IF(SUM(O1229:AB1229)&gt;0,AQ1229,"")</f>
        <v/>
      </c>
      <c r="AT1229" s="253" t="str">
        <f>IF(O1229&gt;0,O1229,"")</f>
        <v/>
      </c>
      <c r="AU1229" s="254" t="str">
        <f>IF(Q1229&gt;0,Q1229,"")</f>
        <v/>
      </c>
      <c r="AV1229" s="254" t="str">
        <f>IF(S1229&gt;0,S1229,"")</f>
        <v/>
      </c>
      <c r="AW1229" s="254" t="str">
        <f>IF(U1229&gt;0,U1229,"")</f>
        <v/>
      </c>
      <c r="AX1229" s="254" t="str">
        <f>IF(W1229&gt;0,W1229,"")</f>
        <v/>
      </c>
      <c r="AY1229" s="255" t="str">
        <f>IF(Y1229&gt;0,Y1229,"")</f>
        <v/>
      </c>
      <c r="AZ1229" s="255" t="str">
        <f>IF(AA1229&gt;0,AA1229,"")</f>
        <v/>
      </c>
      <c r="BA1229" s="255" t="str">
        <f>IF(SUM(O1229:AB1229)&gt;0,(SUM(O1229:AB1229)*H1229),"")</f>
        <v/>
      </c>
      <c r="BB1229" s="255" t="str">
        <f>IF(SUM(O1229:AB1229)&gt;0,K1229,"")</f>
        <v/>
      </c>
      <c r="BC1229" s="276" t="str">
        <f>IF(SUM(O1229:AB1229)&gt;0,"ITEM","")</f>
        <v/>
      </c>
      <c r="BD1229" s="193" t="str">
        <f>IF(BE1229="","",MAX(BD$879:BD1228)+1)</f>
        <v/>
      </c>
      <c r="BG1229" s="280" t="str">
        <f t="shared" si="71"/>
        <v/>
      </c>
      <c r="BH1229" s="279" t="str">
        <f t="shared" si="72"/>
        <v/>
      </c>
      <c r="BI1229" s="279" t="str">
        <f t="shared" si="73"/>
        <v/>
      </c>
      <c r="BJ1229" s="279" t="str">
        <f t="shared" si="74"/>
        <v/>
      </c>
      <c r="BK1229" s="279" t="str">
        <f t="shared" si="75"/>
        <v/>
      </c>
      <c r="BL1229" s="279" t="str">
        <f t="shared" si="76"/>
        <v/>
      </c>
      <c r="BM1229" s="279" t="str">
        <f t="shared" si="77"/>
        <v/>
      </c>
      <c r="BN1229" s="279" t="str">
        <f t="shared" si="78"/>
        <v/>
      </c>
      <c r="BO1229" s="279" t="str">
        <f t="shared" si="79"/>
        <v/>
      </c>
      <c r="BP1229" s="279" t="str">
        <f t="shared" si="80"/>
        <v/>
      </c>
      <c r="BQ1229" s="282" t="str">
        <f t="shared" si="81"/>
        <v/>
      </c>
      <c r="BR1229" s="280" t="str">
        <f t="shared" si="82"/>
        <v/>
      </c>
      <c r="BS1229" s="282" t="str">
        <f t="shared" si="83"/>
        <v/>
      </c>
    </row>
    <row r="1230" spans="1:71" ht="20.149999999999999" customHeight="1">
      <c r="A1230" s="57"/>
      <c r="B1230" s="345"/>
      <c r="C1230" s="345"/>
      <c r="D1230" s="345"/>
      <c r="E1230" s="345"/>
      <c r="F1230" s="345"/>
      <c r="G1230" s="345"/>
      <c r="H1230" s="340"/>
      <c r="I1230" s="340"/>
      <c r="J1230" s="341"/>
      <c r="K1230" s="342"/>
      <c r="L1230" s="343"/>
      <c r="M1230" s="343"/>
      <c r="N1230" s="344"/>
      <c r="O1230" s="333"/>
      <c r="P1230" s="333"/>
      <c r="Q1230" s="334"/>
      <c r="R1230" s="334"/>
      <c r="S1230" s="333"/>
      <c r="T1230" s="333"/>
      <c r="U1230" s="334"/>
      <c r="V1230" s="334"/>
      <c r="W1230" s="333"/>
      <c r="X1230" s="333"/>
      <c r="Y1230" s="334"/>
      <c r="Z1230" s="334"/>
      <c r="AA1230" s="333"/>
      <c r="AB1230" s="333"/>
      <c r="AC1230" s="348"/>
      <c r="AD1230" s="349"/>
      <c r="AE1230" s="349"/>
      <c r="AF1230" s="21"/>
      <c r="AG1230" s="332"/>
      <c r="AQ1230" s="68" t="str">
        <f>IFERROR(LEFT(B1229,SEARCH("
",B1229)),B1229)</f>
        <v xml:space="preserve">Mini Cheddars 6 x 50g
</v>
      </c>
      <c r="AR1230" s="193" t="str">
        <f>IF(AS1230="","",MAX(AR$879:AR1229)+1)</f>
        <v/>
      </c>
      <c r="AS1230" s="209" t="str">
        <f>IF(SUM(O1230:AB1230)&gt;0,AQ1230,"")</f>
        <v/>
      </c>
      <c r="AT1230" s="251" t="str">
        <f>IF(O1230&gt;0,O1230,"")</f>
        <v/>
      </c>
      <c r="AU1230" s="212" t="str">
        <f>IF(Q1230&gt;0,Q1230,"")</f>
        <v/>
      </c>
      <c r="AV1230" s="212" t="str">
        <f>IF(S1230&gt;0,S1230,"")</f>
        <v/>
      </c>
      <c r="AW1230" s="212" t="str">
        <f>IF(U1230&gt;0,U1230,"")</f>
        <v/>
      </c>
      <c r="AX1230" s="212" t="str">
        <f>IF(W1230&gt;0,W1230,"")</f>
        <v/>
      </c>
      <c r="AY1230" s="213" t="str">
        <f>IF(Y1230&gt;0,Y1230,"")</f>
        <v/>
      </c>
      <c r="AZ1230" s="213" t="str">
        <f>IF(AA1230&gt;0,AA1230,"")</f>
        <v/>
      </c>
      <c r="BA1230" s="255" t="str">
        <f>IF(SUM(O1230:AB1230)&gt;0,(SUM(O1230:AB1230)*H1229),"")</f>
        <v/>
      </c>
      <c r="BB1230" s="255" t="str">
        <f>IF(SUM(O1230:AB1230)&gt;0,K1230,"")</f>
        <v/>
      </c>
      <c r="BC1230" s="277" t="str">
        <f>IF(SUM(O1230:AB1230)&gt;0,"ITEM","")</f>
        <v/>
      </c>
      <c r="BD1230" s="193" t="str">
        <f>IF(BE1230="","",MAX(BD$879:BD1229)+1)</f>
        <v/>
      </c>
      <c r="BG1230" s="280" t="str">
        <f t="shared" si="71"/>
        <v/>
      </c>
      <c r="BH1230" s="279" t="str">
        <f t="shared" si="72"/>
        <v/>
      </c>
      <c r="BI1230" s="279" t="str">
        <f t="shared" si="73"/>
        <v/>
      </c>
      <c r="BJ1230" s="279" t="str">
        <f t="shared" si="74"/>
        <v/>
      </c>
      <c r="BK1230" s="279" t="str">
        <f t="shared" si="75"/>
        <v/>
      </c>
      <c r="BL1230" s="279" t="str">
        <f t="shared" si="76"/>
        <v/>
      </c>
      <c r="BM1230" s="279" t="str">
        <f t="shared" si="77"/>
        <v/>
      </c>
      <c r="BN1230" s="279" t="str">
        <f t="shared" si="78"/>
        <v/>
      </c>
      <c r="BO1230" s="279" t="str">
        <f t="shared" si="79"/>
        <v/>
      </c>
      <c r="BP1230" s="279" t="str">
        <f t="shared" si="80"/>
        <v/>
      </c>
      <c r="BQ1230" s="282" t="str">
        <f t="shared" si="81"/>
        <v/>
      </c>
      <c r="BR1230" s="280" t="str">
        <f t="shared" si="82"/>
        <v/>
      </c>
      <c r="BS1230" s="282" t="str">
        <f t="shared" si="83"/>
        <v/>
      </c>
    </row>
    <row r="1231" spans="1:71" ht="7" customHeight="1">
      <c r="A1231" s="21"/>
      <c r="B1231" s="21"/>
      <c r="C1231" s="21"/>
      <c r="D1231" s="21"/>
      <c r="E1231" s="21"/>
      <c r="F1231" s="21"/>
      <c r="G1231" s="21"/>
      <c r="H1231" s="21"/>
      <c r="I1231" s="21"/>
      <c r="J1231" s="21"/>
      <c r="K1231" s="21"/>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R1231" s="193" t="str">
        <f>IF(AS1231="","",MAX(AR$879:AR1230)+1)</f>
        <v/>
      </c>
      <c r="BD1231" s="193" t="str">
        <f>IF(BE1231="","",MAX(BD$879:BD1230)+1)</f>
        <v/>
      </c>
      <c r="BG1231" s="280" t="str">
        <f t="shared" si="71"/>
        <v/>
      </c>
      <c r="BH1231" s="279" t="str">
        <f t="shared" si="72"/>
        <v/>
      </c>
      <c r="BI1231" s="279" t="str">
        <f t="shared" si="73"/>
        <v/>
      </c>
      <c r="BJ1231" s="279" t="str">
        <f t="shared" si="74"/>
        <v/>
      </c>
      <c r="BK1231" s="279" t="str">
        <f t="shared" si="75"/>
        <v/>
      </c>
      <c r="BL1231" s="279" t="str">
        <f t="shared" si="76"/>
        <v/>
      </c>
      <c r="BM1231" s="279" t="str">
        <f t="shared" si="77"/>
        <v/>
      </c>
      <c r="BN1231" s="279" t="str">
        <f t="shared" si="78"/>
        <v/>
      </c>
      <c r="BO1231" s="279" t="str">
        <f t="shared" si="79"/>
        <v/>
      </c>
      <c r="BP1231" s="279" t="str">
        <f t="shared" si="80"/>
        <v/>
      </c>
      <c r="BQ1231" s="282" t="str">
        <f t="shared" si="81"/>
        <v/>
      </c>
      <c r="BR1231" s="280" t="str">
        <f t="shared" si="82"/>
        <v/>
      </c>
      <c r="BS1231" s="282" t="str">
        <f t="shared" si="83"/>
        <v/>
      </c>
    </row>
    <row r="1232" spans="1:71" ht="25" customHeight="1">
      <c r="A1232" s="57"/>
      <c r="B1232" s="345" t="s">
        <v>684</v>
      </c>
      <c r="C1232" s="345"/>
      <c r="D1232" s="345"/>
      <c r="E1232" s="345"/>
      <c r="F1232" s="345"/>
      <c r="G1232" s="345"/>
      <c r="H1232" s="340">
        <f>VLOOKUP($AG1232,PriceList,3,FALSE)</f>
        <v>5.6</v>
      </c>
      <c r="I1232" s="340"/>
      <c r="J1232" s="341"/>
      <c r="K1232" s="342"/>
      <c r="L1232" s="343"/>
      <c r="M1232" s="343"/>
      <c r="N1232" s="344"/>
      <c r="O1232" s="333"/>
      <c r="P1232" s="333"/>
      <c r="Q1232" s="334"/>
      <c r="R1232" s="334"/>
      <c r="S1232" s="333"/>
      <c r="T1232" s="333"/>
      <c r="U1232" s="334"/>
      <c r="V1232" s="334"/>
      <c r="W1232" s="333"/>
      <c r="X1232" s="333"/>
      <c r="Y1232" s="334"/>
      <c r="Z1232" s="334"/>
      <c r="AA1232" s="333"/>
      <c r="AB1232" s="333"/>
      <c r="AC1232" s="348">
        <f>(SUM(O1232:AB1233))*H1232</f>
        <v>0</v>
      </c>
      <c r="AD1232" s="349"/>
      <c r="AE1232" s="349"/>
      <c r="AF1232" s="21"/>
      <c r="AG1232" s="332" t="s">
        <v>685</v>
      </c>
      <c r="AJ1232" s="116" t="b">
        <f>OR(ISERROR(AC1232),ISERROR(H1232))</f>
        <v>0</v>
      </c>
      <c r="AQ1232" s="68" t="str">
        <f>IFERROR(LEFT(B1232,SEARCH("
",B1232)),B1232)</f>
        <v xml:space="preserve">Dry Roasted Peanuts 
</v>
      </c>
      <c r="AR1232" s="193" t="str">
        <f>IF(AS1232="","",MAX(AR$879:AR1231)+1)</f>
        <v/>
      </c>
      <c r="AS1232" s="252" t="str">
        <f>IF(SUM(O1232:AB1232)&gt;0,AQ1232,"")</f>
        <v/>
      </c>
      <c r="AT1232" s="253" t="str">
        <f>IF(O1232&gt;0,O1232,"")</f>
        <v/>
      </c>
      <c r="AU1232" s="254" t="str">
        <f>IF(Q1232&gt;0,Q1232,"")</f>
        <v/>
      </c>
      <c r="AV1232" s="254" t="str">
        <f>IF(S1232&gt;0,S1232,"")</f>
        <v/>
      </c>
      <c r="AW1232" s="254" t="str">
        <f>IF(U1232&gt;0,U1232,"")</f>
        <v/>
      </c>
      <c r="AX1232" s="254" t="str">
        <f>IF(W1232&gt;0,W1232,"")</f>
        <v/>
      </c>
      <c r="AY1232" s="255" t="str">
        <f>IF(Y1232&gt;0,Y1232,"")</f>
        <v/>
      </c>
      <c r="AZ1232" s="255" t="str">
        <f>IF(AA1232&gt;0,AA1232,"")</f>
        <v/>
      </c>
      <c r="BA1232" s="255" t="str">
        <f>IF(SUM(O1232:AB1232)&gt;0,(SUM(O1232:AB1232)*H1232),"")</f>
        <v/>
      </c>
      <c r="BB1232" s="255" t="str">
        <f>IF(SUM(O1232:AB1232)&gt;0,K1232,"")</f>
        <v/>
      </c>
      <c r="BC1232" s="276" t="str">
        <f>IF(SUM(O1232:AB1232)&gt;0,"ITEM","")</f>
        <v/>
      </c>
      <c r="BD1232" s="193" t="str">
        <f>IF(BE1232="","",MAX(BD$879:BD1231)+1)</f>
        <v/>
      </c>
      <c r="BG1232" s="280" t="str">
        <f t="shared" si="71"/>
        <v/>
      </c>
      <c r="BH1232" s="279" t="str">
        <f t="shared" si="72"/>
        <v/>
      </c>
      <c r="BI1232" s="279" t="str">
        <f t="shared" si="73"/>
        <v/>
      </c>
      <c r="BJ1232" s="279" t="str">
        <f t="shared" si="74"/>
        <v/>
      </c>
      <c r="BK1232" s="279" t="str">
        <f t="shared" si="75"/>
        <v/>
      </c>
      <c r="BL1232" s="279" t="str">
        <f t="shared" si="76"/>
        <v/>
      </c>
      <c r="BM1232" s="279" t="str">
        <f t="shared" si="77"/>
        <v/>
      </c>
      <c r="BN1232" s="279" t="str">
        <f t="shared" si="78"/>
        <v/>
      </c>
      <c r="BO1232" s="279" t="str">
        <f t="shared" si="79"/>
        <v/>
      </c>
      <c r="BP1232" s="279" t="str">
        <f t="shared" si="80"/>
        <v/>
      </c>
      <c r="BQ1232" s="282" t="str">
        <f t="shared" si="81"/>
        <v/>
      </c>
      <c r="BR1232" s="280" t="str">
        <f t="shared" si="82"/>
        <v/>
      </c>
      <c r="BS1232" s="282" t="str">
        <f t="shared" si="83"/>
        <v/>
      </c>
    </row>
    <row r="1233" spans="1:71" ht="25" customHeight="1">
      <c r="A1233" s="57"/>
      <c r="B1233" s="345"/>
      <c r="C1233" s="345"/>
      <c r="D1233" s="345"/>
      <c r="E1233" s="345"/>
      <c r="F1233" s="345"/>
      <c r="G1233" s="345"/>
      <c r="H1233" s="340"/>
      <c r="I1233" s="340"/>
      <c r="J1233" s="341"/>
      <c r="K1233" s="342"/>
      <c r="L1233" s="343"/>
      <c r="M1233" s="343"/>
      <c r="N1233" s="344"/>
      <c r="O1233" s="333"/>
      <c r="P1233" s="333"/>
      <c r="Q1233" s="334"/>
      <c r="R1233" s="334"/>
      <c r="S1233" s="333"/>
      <c r="T1233" s="333"/>
      <c r="U1233" s="334"/>
      <c r="V1233" s="334"/>
      <c r="W1233" s="333"/>
      <c r="X1233" s="333"/>
      <c r="Y1233" s="334"/>
      <c r="Z1233" s="334"/>
      <c r="AA1233" s="333"/>
      <c r="AB1233" s="333"/>
      <c r="AC1233" s="348"/>
      <c r="AD1233" s="349"/>
      <c r="AE1233" s="349"/>
      <c r="AF1233" s="21"/>
      <c r="AG1233" s="332"/>
      <c r="AQ1233" s="68" t="str">
        <f>IFERROR(LEFT(B1232,SEARCH("
",B1232)),B1232)</f>
        <v xml:space="preserve">Dry Roasted Peanuts 
</v>
      </c>
      <c r="AR1233" s="193" t="str">
        <f>IF(AS1233="","",MAX(AR$879:AR1232)+1)</f>
        <v/>
      </c>
      <c r="AS1233" s="209" t="str">
        <f>IF(SUM(O1233:AB1233)&gt;0,AQ1233,"")</f>
        <v/>
      </c>
      <c r="AT1233" s="251" t="str">
        <f>IF(O1233&gt;0,O1233,"")</f>
        <v/>
      </c>
      <c r="AU1233" s="212" t="str">
        <f>IF(Q1233&gt;0,Q1233,"")</f>
        <v/>
      </c>
      <c r="AV1233" s="212" t="str">
        <f>IF(S1233&gt;0,S1233,"")</f>
        <v/>
      </c>
      <c r="AW1233" s="212" t="str">
        <f>IF(U1233&gt;0,U1233,"")</f>
        <v/>
      </c>
      <c r="AX1233" s="212" t="str">
        <f>IF(W1233&gt;0,W1233,"")</f>
        <v/>
      </c>
      <c r="AY1233" s="213" t="str">
        <f>IF(Y1233&gt;0,Y1233,"")</f>
        <v/>
      </c>
      <c r="AZ1233" s="213" t="str">
        <f>IF(AA1233&gt;0,AA1233,"")</f>
        <v/>
      </c>
      <c r="BA1233" s="255" t="str">
        <f>IF(SUM(O1233:AB1233)&gt;0,(SUM(O1233:AB1233)*H1232),"")</f>
        <v/>
      </c>
      <c r="BB1233" s="255" t="str">
        <f>IF(SUM(O1233:AB1233)&gt;0,K1233,"")</f>
        <v/>
      </c>
      <c r="BC1233" s="277" t="str">
        <f>IF(SUM(O1233:AB1233)&gt;0,"ITEM","")</f>
        <v/>
      </c>
      <c r="BD1233" s="193" t="str">
        <f>IF(BE1233="","",MAX(BD$879:BD1232)+1)</f>
        <v/>
      </c>
      <c r="BG1233" s="280" t="str">
        <f t="shared" si="71"/>
        <v/>
      </c>
      <c r="BH1233" s="279" t="str">
        <f t="shared" si="72"/>
        <v/>
      </c>
      <c r="BI1233" s="279" t="str">
        <f t="shared" si="73"/>
        <v/>
      </c>
      <c r="BJ1233" s="279" t="str">
        <f t="shared" si="74"/>
        <v/>
      </c>
      <c r="BK1233" s="279" t="str">
        <f t="shared" si="75"/>
        <v/>
      </c>
      <c r="BL1233" s="279" t="str">
        <f t="shared" si="76"/>
        <v/>
      </c>
      <c r="BM1233" s="279" t="str">
        <f t="shared" si="77"/>
        <v/>
      </c>
      <c r="BN1233" s="279" t="str">
        <f t="shared" si="78"/>
        <v/>
      </c>
      <c r="BO1233" s="279" t="str">
        <f t="shared" si="79"/>
        <v/>
      </c>
      <c r="BP1233" s="279" t="str">
        <f t="shared" si="80"/>
        <v/>
      </c>
      <c r="BQ1233" s="282" t="str">
        <f t="shared" si="81"/>
        <v/>
      </c>
      <c r="BR1233" s="280" t="str">
        <f t="shared" si="82"/>
        <v/>
      </c>
      <c r="BS1233" s="282" t="str">
        <f t="shared" si="83"/>
        <v/>
      </c>
    </row>
    <row r="1234" spans="1:71" ht="7" customHeight="1">
      <c r="A1234" s="21"/>
      <c r="B1234" s="21"/>
      <c r="C1234" s="21"/>
      <c r="D1234" s="21"/>
      <c r="E1234" s="21"/>
      <c r="F1234" s="21"/>
      <c r="G1234" s="21"/>
      <c r="H1234" s="21"/>
      <c r="I1234" s="21"/>
      <c r="J1234" s="21"/>
      <c r="K1234" s="21"/>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R1234" s="193" t="str">
        <f>IF(AS1234="","",MAX(AR$879:AR1233)+1)</f>
        <v/>
      </c>
      <c r="BD1234" s="193" t="str">
        <f>IF(BE1234="","",MAX(BD$879:BD1233)+1)</f>
        <v/>
      </c>
      <c r="BG1234" s="280" t="str">
        <f t="shared" si="71"/>
        <v/>
      </c>
      <c r="BH1234" s="279" t="str">
        <f t="shared" si="72"/>
        <v/>
      </c>
      <c r="BI1234" s="279" t="str">
        <f t="shared" si="73"/>
        <v/>
      </c>
      <c r="BJ1234" s="279" t="str">
        <f t="shared" si="74"/>
        <v/>
      </c>
      <c r="BK1234" s="279" t="str">
        <f t="shared" si="75"/>
        <v/>
      </c>
      <c r="BL1234" s="279" t="str">
        <f t="shared" si="76"/>
        <v/>
      </c>
      <c r="BM1234" s="279" t="str">
        <f t="shared" si="77"/>
        <v/>
      </c>
      <c r="BN1234" s="279" t="str">
        <f t="shared" si="78"/>
        <v/>
      </c>
      <c r="BO1234" s="279" t="str">
        <f t="shared" si="79"/>
        <v/>
      </c>
      <c r="BP1234" s="279" t="str">
        <f t="shared" si="80"/>
        <v/>
      </c>
      <c r="BQ1234" s="282" t="str">
        <f t="shared" si="81"/>
        <v/>
      </c>
      <c r="BR1234" s="280" t="str">
        <f t="shared" si="82"/>
        <v/>
      </c>
      <c r="BS1234" s="282" t="str">
        <f t="shared" si="83"/>
        <v/>
      </c>
    </row>
    <row r="1235" spans="1:71" ht="20.149999999999999" customHeight="1">
      <c r="A1235" s="57"/>
      <c r="B1235" s="345" t="s">
        <v>686</v>
      </c>
      <c r="C1235" s="345"/>
      <c r="D1235" s="345"/>
      <c r="E1235" s="345"/>
      <c r="F1235" s="345"/>
      <c r="G1235" s="345"/>
      <c r="H1235" s="340">
        <f>VLOOKUP($AG1235,PriceList,3,FALSE)</f>
        <v>5.6</v>
      </c>
      <c r="I1235" s="340"/>
      <c r="J1235" s="341"/>
      <c r="K1235" s="342"/>
      <c r="L1235" s="343"/>
      <c r="M1235" s="343"/>
      <c r="N1235" s="344"/>
      <c r="O1235" s="333"/>
      <c r="P1235" s="333"/>
      <c r="Q1235" s="334"/>
      <c r="R1235" s="334"/>
      <c r="S1235" s="333"/>
      <c r="T1235" s="333"/>
      <c r="U1235" s="334"/>
      <c r="V1235" s="334"/>
      <c r="W1235" s="333"/>
      <c r="X1235" s="333"/>
      <c r="Y1235" s="334"/>
      <c r="Z1235" s="334"/>
      <c r="AA1235" s="333"/>
      <c r="AB1235" s="333"/>
      <c r="AC1235" s="348">
        <f>(SUM(O1235:AB1236))*H1235</f>
        <v>0</v>
      </c>
      <c r="AD1235" s="349"/>
      <c r="AE1235" s="349"/>
      <c r="AF1235" s="21"/>
      <c r="AG1235" s="332" t="s">
        <v>687</v>
      </c>
      <c r="AJ1235" s="116" t="b">
        <f>OR(ISERROR(AC1235),ISERROR(H1235))</f>
        <v>0</v>
      </c>
      <c r="AQ1235" s="68" t="str">
        <f>IFERROR(LEFT(B1235,SEARCH("
",B1235)),B1235)</f>
        <v xml:space="preserve">Salted Peanuts 6 x 45g
</v>
      </c>
      <c r="AR1235" s="193" t="str">
        <f>IF(AS1235="","",MAX(AR$879:AR1234)+1)</f>
        <v/>
      </c>
      <c r="AS1235" s="252" t="str">
        <f>IF(SUM(O1235:AB1235)&gt;0,AQ1235,"")</f>
        <v/>
      </c>
      <c r="AT1235" s="253" t="str">
        <f>IF(O1235&gt;0,O1235,"")</f>
        <v/>
      </c>
      <c r="AU1235" s="254" t="str">
        <f>IF(Q1235&gt;0,Q1235,"")</f>
        <v/>
      </c>
      <c r="AV1235" s="254" t="str">
        <f>IF(S1235&gt;0,S1235,"")</f>
        <v/>
      </c>
      <c r="AW1235" s="254" t="str">
        <f>IF(U1235&gt;0,U1235,"")</f>
        <v/>
      </c>
      <c r="AX1235" s="254" t="str">
        <f>IF(W1235&gt;0,W1235,"")</f>
        <v/>
      </c>
      <c r="AY1235" s="255" t="str">
        <f>IF(Y1235&gt;0,Y1235,"")</f>
        <v/>
      </c>
      <c r="AZ1235" s="255" t="str">
        <f>IF(AA1235&gt;0,AA1235,"")</f>
        <v/>
      </c>
      <c r="BA1235" s="255" t="str">
        <f>IF(SUM(O1235:AB1235)&gt;0,(SUM(O1235:AB1235)*H1235),"")</f>
        <v/>
      </c>
      <c r="BB1235" s="255" t="str">
        <f>IF(SUM(O1235:AB1235)&gt;0,K1235,"")</f>
        <v/>
      </c>
      <c r="BC1235" s="276" t="str">
        <f>IF(SUM(O1235:AB1235)&gt;0,"ITEM","")</f>
        <v/>
      </c>
      <c r="BD1235" s="193" t="str">
        <f>IF(BE1235="","",MAX(BD$879:BD1234)+1)</f>
        <v/>
      </c>
      <c r="BG1235" s="280" t="str">
        <f t="shared" si="71"/>
        <v/>
      </c>
      <c r="BH1235" s="279" t="str">
        <f t="shared" si="72"/>
        <v/>
      </c>
      <c r="BI1235" s="279" t="str">
        <f t="shared" si="73"/>
        <v/>
      </c>
      <c r="BJ1235" s="279" t="str">
        <f t="shared" si="74"/>
        <v/>
      </c>
      <c r="BK1235" s="279" t="str">
        <f t="shared" si="75"/>
        <v/>
      </c>
      <c r="BL1235" s="279" t="str">
        <f t="shared" si="76"/>
        <v/>
      </c>
      <c r="BM1235" s="279" t="str">
        <f t="shared" si="77"/>
        <v/>
      </c>
      <c r="BN1235" s="279" t="str">
        <f t="shared" si="78"/>
        <v/>
      </c>
      <c r="BO1235" s="279" t="str">
        <f t="shared" si="79"/>
        <v/>
      </c>
      <c r="BP1235" s="279" t="str">
        <f t="shared" si="80"/>
        <v/>
      </c>
      <c r="BQ1235" s="282" t="str">
        <f t="shared" si="81"/>
        <v/>
      </c>
      <c r="BR1235" s="280" t="str">
        <f t="shared" si="82"/>
        <v/>
      </c>
      <c r="BS1235" s="282" t="str">
        <f t="shared" si="83"/>
        <v/>
      </c>
    </row>
    <row r="1236" spans="1:71" ht="20.149999999999999" customHeight="1">
      <c r="A1236" s="57"/>
      <c r="B1236" s="345"/>
      <c r="C1236" s="345"/>
      <c r="D1236" s="345"/>
      <c r="E1236" s="345"/>
      <c r="F1236" s="345"/>
      <c r="G1236" s="345"/>
      <c r="H1236" s="340"/>
      <c r="I1236" s="340"/>
      <c r="J1236" s="341"/>
      <c r="K1236" s="342"/>
      <c r="L1236" s="343"/>
      <c r="M1236" s="343"/>
      <c r="N1236" s="344"/>
      <c r="O1236" s="333"/>
      <c r="P1236" s="333"/>
      <c r="Q1236" s="334"/>
      <c r="R1236" s="334"/>
      <c r="S1236" s="333"/>
      <c r="T1236" s="333"/>
      <c r="U1236" s="334"/>
      <c r="V1236" s="334"/>
      <c r="W1236" s="333"/>
      <c r="X1236" s="333"/>
      <c r="Y1236" s="334"/>
      <c r="Z1236" s="334"/>
      <c r="AA1236" s="333"/>
      <c r="AB1236" s="333"/>
      <c r="AC1236" s="348"/>
      <c r="AD1236" s="349"/>
      <c r="AE1236" s="349"/>
      <c r="AF1236" s="21"/>
      <c r="AG1236" s="332"/>
      <c r="AQ1236" s="68" t="str">
        <f>IFERROR(LEFT(B1235,SEARCH("
",B1235)),B1235)</f>
        <v xml:space="preserve">Salted Peanuts 6 x 45g
</v>
      </c>
      <c r="AR1236" s="193" t="str">
        <f>IF(AS1236="","",MAX(AR$879:AR1235)+1)</f>
        <v/>
      </c>
      <c r="AS1236" s="209" t="str">
        <f>IF(SUM(O1236:AB1236)&gt;0,AQ1236,"")</f>
        <v/>
      </c>
      <c r="AT1236" s="251" t="str">
        <f>IF(O1236&gt;0,O1236,"")</f>
        <v/>
      </c>
      <c r="AU1236" s="212" t="str">
        <f>IF(Q1236&gt;0,Q1236,"")</f>
        <v/>
      </c>
      <c r="AV1236" s="212" t="str">
        <f>IF(S1236&gt;0,S1236,"")</f>
        <v/>
      </c>
      <c r="AW1236" s="212" t="str">
        <f>IF(U1236&gt;0,U1236,"")</f>
        <v/>
      </c>
      <c r="AX1236" s="212" t="str">
        <f>IF(W1236&gt;0,W1236,"")</f>
        <v/>
      </c>
      <c r="AY1236" s="213" t="str">
        <f>IF(Y1236&gt;0,Y1236,"")</f>
        <v/>
      </c>
      <c r="AZ1236" s="213" t="str">
        <f>IF(AA1236&gt;0,AA1236,"")</f>
        <v/>
      </c>
      <c r="BA1236" s="255" t="str">
        <f>IF(SUM(O1236:AB1236)&gt;0,(SUM(O1236:AB1236)*H1235),"")</f>
        <v/>
      </c>
      <c r="BB1236" s="255" t="str">
        <f>IF(SUM(O1236:AB1236)&gt;0,K1236,"")</f>
        <v/>
      </c>
      <c r="BC1236" s="277" t="str">
        <f>IF(SUM(O1236:AB1236)&gt;0,"ITEM","")</f>
        <v/>
      </c>
      <c r="BD1236" s="193" t="str">
        <f>IF(BE1236="","",MAX(BD$879:BD1235)+1)</f>
        <v/>
      </c>
      <c r="BG1236" s="280" t="str">
        <f t="shared" si="71"/>
        <v/>
      </c>
      <c r="BH1236" s="279" t="str">
        <f t="shared" si="72"/>
        <v/>
      </c>
      <c r="BI1236" s="279" t="str">
        <f t="shared" si="73"/>
        <v/>
      </c>
      <c r="BJ1236" s="279" t="str">
        <f t="shared" si="74"/>
        <v/>
      </c>
      <c r="BK1236" s="279" t="str">
        <f t="shared" si="75"/>
        <v/>
      </c>
      <c r="BL1236" s="279" t="str">
        <f t="shared" si="76"/>
        <v/>
      </c>
      <c r="BM1236" s="279" t="str">
        <f t="shared" si="77"/>
        <v/>
      </c>
      <c r="BN1236" s="279" t="str">
        <f t="shared" si="78"/>
        <v/>
      </c>
      <c r="BO1236" s="279" t="str">
        <f t="shared" si="79"/>
        <v/>
      </c>
      <c r="BP1236" s="279" t="str">
        <f t="shared" si="80"/>
        <v/>
      </c>
      <c r="BQ1236" s="282" t="str">
        <f t="shared" si="81"/>
        <v/>
      </c>
      <c r="BR1236" s="280" t="str">
        <f t="shared" si="82"/>
        <v/>
      </c>
      <c r="BS1236" s="282" t="str">
        <f t="shared" si="83"/>
        <v/>
      </c>
    </row>
    <row r="1237" spans="1:71" ht="7" customHeight="1">
      <c r="A1237" s="21"/>
      <c r="B1237" s="21"/>
      <c r="C1237" s="21"/>
      <c r="D1237" s="21"/>
      <c r="E1237" s="21"/>
      <c r="F1237" s="21"/>
      <c r="G1237" s="21"/>
      <c r="H1237" s="21"/>
      <c r="I1237" s="21"/>
      <c r="J1237" s="21"/>
      <c r="K1237" s="21"/>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R1237" s="193" t="str">
        <f>IF(AS1237="","",MAX(AR$879:AR1236)+1)</f>
        <v/>
      </c>
      <c r="BD1237" s="193" t="str">
        <f>IF(BE1237="","",MAX(BD$879:BD1236)+1)</f>
        <v/>
      </c>
      <c r="BG1237" s="280" t="str">
        <f t="shared" si="71"/>
        <v/>
      </c>
      <c r="BH1237" s="279" t="str">
        <f t="shared" si="72"/>
        <v/>
      </c>
      <c r="BI1237" s="279" t="str">
        <f t="shared" si="73"/>
        <v/>
      </c>
      <c r="BJ1237" s="279" t="str">
        <f t="shared" si="74"/>
        <v/>
      </c>
      <c r="BK1237" s="279" t="str">
        <f t="shared" si="75"/>
        <v/>
      </c>
      <c r="BL1237" s="279" t="str">
        <f t="shared" si="76"/>
        <v/>
      </c>
      <c r="BM1237" s="279" t="str">
        <f t="shared" si="77"/>
        <v/>
      </c>
      <c r="BN1237" s="279" t="str">
        <f t="shared" si="78"/>
        <v/>
      </c>
      <c r="BO1237" s="279" t="str">
        <f t="shared" si="79"/>
        <v/>
      </c>
      <c r="BP1237" s="279" t="str">
        <f t="shared" si="80"/>
        <v/>
      </c>
      <c r="BQ1237" s="282" t="str">
        <f t="shared" si="81"/>
        <v/>
      </c>
      <c r="BR1237" s="280" t="str">
        <f t="shared" si="82"/>
        <v/>
      </c>
      <c r="BS1237" s="282" t="str">
        <f t="shared" si="83"/>
        <v/>
      </c>
    </row>
    <row r="1238" spans="1:71" ht="20.149999999999999" customHeight="1">
      <c r="A1238" s="57"/>
      <c r="B1238" s="345" t="s">
        <v>688</v>
      </c>
      <c r="C1238" s="345"/>
      <c r="D1238" s="345"/>
      <c r="E1238" s="345"/>
      <c r="F1238" s="345"/>
      <c r="G1238" s="345"/>
      <c r="H1238" s="340">
        <f>VLOOKUP($AG1238,PriceList,3,FALSE)</f>
        <v>9.1999999999999993</v>
      </c>
      <c r="I1238" s="340"/>
      <c r="J1238" s="341"/>
      <c r="K1238" s="342"/>
      <c r="L1238" s="343"/>
      <c r="M1238" s="343"/>
      <c r="N1238" s="344"/>
      <c r="O1238" s="333"/>
      <c r="P1238" s="333"/>
      <c r="Q1238" s="334"/>
      <c r="R1238" s="334"/>
      <c r="S1238" s="333"/>
      <c r="T1238" s="333"/>
      <c r="U1238" s="334"/>
      <c r="V1238" s="334"/>
      <c r="W1238" s="333"/>
      <c r="X1238" s="333"/>
      <c r="Y1238" s="334"/>
      <c r="Z1238" s="334"/>
      <c r="AA1238" s="333"/>
      <c r="AB1238" s="333"/>
      <c r="AC1238" s="348">
        <f>(SUM(O1238:AB1239))*H1238</f>
        <v>0</v>
      </c>
      <c r="AD1238" s="349"/>
      <c r="AE1238" s="349"/>
      <c r="AF1238" s="21"/>
      <c r="AG1238" s="332" t="s">
        <v>689</v>
      </c>
      <c r="AJ1238" s="116" t="b">
        <f>OR(ISERROR(AC1238),ISERROR(H1238))</f>
        <v>0</v>
      </c>
      <c r="AQ1238" s="68" t="str">
        <f>IFERROR(LEFT(B1238,SEARCH("
",B1238)),B1238)</f>
        <v xml:space="preserve">Nuts and Seed 4 Bags
</v>
      </c>
      <c r="AR1238" s="193" t="str">
        <f>IF(AS1238="","",MAX(AR$879:AR1237)+1)</f>
        <v/>
      </c>
      <c r="AS1238" s="252" t="str">
        <f>IF(SUM(O1238:AB1238)&gt;0,AQ1238,"")</f>
        <v/>
      </c>
      <c r="AT1238" s="253" t="str">
        <f>IF(O1238&gt;0,O1238,"")</f>
        <v/>
      </c>
      <c r="AU1238" s="254" t="str">
        <f>IF(Q1238&gt;0,Q1238,"")</f>
        <v/>
      </c>
      <c r="AV1238" s="254" t="str">
        <f>IF(S1238&gt;0,S1238,"")</f>
        <v/>
      </c>
      <c r="AW1238" s="254" t="str">
        <f>IF(U1238&gt;0,U1238,"")</f>
        <v/>
      </c>
      <c r="AX1238" s="254" t="str">
        <f>IF(W1238&gt;0,W1238,"")</f>
        <v/>
      </c>
      <c r="AY1238" s="255" t="str">
        <f>IF(Y1238&gt;0,Y1238,"")</f>
        <v/>
      </c>
      <c r="AZ1238" s="255" t="str">
        <f>IF(AA1238&gt;0,AA1238,"")</f>
        <v/>
      </c>
      <c r="BA1238" s="255" t="str">
        <f>IF(SUM(O1238:AB1238)&gt;0,(SUM(O1238:AB1238)*H1238),"")</f>
        <v/>
      </c>
      <c r="BB1238" s="255" t="str">
        <f>IF(SUM(O1238:AB1238)&gt;0,K1238,"")</f>
        <v/>
      </c>
      <c r="BC1238" s="276" t="str">
        <f>IF(SUM(O1238:AB1238)&gt;0,"ITEM","")</f>
        <v/>
      </c>
      <c r="BD1238" s="193" t="str">
        <f>IF(BE1238="","",MAX(BD$879:BD1237)+1)</f>
        <v/>
      </c>
      <c r="BG1238" s="280" t="str">
        <f t="shared" si="71"/>
        <v/>
      </c>
      <c r="BH1238" s="279" t="str">
        <f t="shared" si="72"/>
        <v/>
      </c>
      <c r="BI1238" s="279" t="str">
        <f t="shared" si="73"/>
        <v/>
      </c>
      <c r="BJ1238" s="279" t="str">
        <f t="shared" si="74"/>
        <v/>
      </c>
      <c r="BK1238" s="279" t="str">
        <f t="shared" si="75"/>
        <v/>
      </c>
      <c r="BL1238" s="279" t="str">
        <f t="shared" si="76"/>
        <v/>
      </c>
      <c r="BM1238" s="279" t="str">
        <f t="shared" si="77"/>
        <v/>
      </c>
      <c r="BN1238" s="279" t="str">
        <f t="shared" si="78"/>
        <v/>
      </c>
      <c r="BO1238" s="279" t="str">
        <f t="shared" si="79"/>
        <v/>
      </c>
      <c r="BP1238" s="279" t="str">
        <f t="shared" si="80"/>
        <v/>
      </c>
      <c r="BQ1238" s="282" t="str">
        <f t="shared" si="81"/>
        <v/>
      </c>
      <c r="BR1238" s="280" t="str">
        <f t="shared" si="82"/>
        <v/>
      </c>
      <c r="BS1238" s="282" t="str">
        <f t="shared" si="83"/>
        <v/>
      </c>
    </row>
    <row r="1239" spans="1:71" ht="20.149999999999999" customHeight="1">
      <c r="A1239" s="57"/>
      <c r="B1239" s="345"/>
      <c r="C1239" s="345"/>
      <c r="D1239" s="345"/>
      <c r="E1239" s="345"/>
      <c r="F1239" s="345"/>
      <c r="G1239" s="345"/>
      <c r="H1239" s="340"/>
      <c r="I1239" s="340"/>
      <c r="J1239" s="341"/>
      <c r="K1239" s="342"/>
      <c r="L1239" s="343"/>
      <c r="M1239" s="343"/>
      <c r="N1239" s="344"/>
      <c r="O1239" s="333"/>
      <c r="P1239" s="333"/>
      <c r="Q1239" s="334"/>
      <c r="R1239" s="334"/>
      <c r="S1239" s="333"/>
      <c r="T1239" s="333"/>
      <c r="U1239" s="334"/>
      <c r="V1239" s="334"/>
      <c r="W1239" s="333"/>
      <c r="X1239" s="333"/>
      <c r="Y1239" s="334"/>
      <c r="Z1239" s="334"/>
      <c r="AA1239" s="333"/>
      <c r="AB1239" s="333"/>
      <c r="AC1239" s="348"/>
      <c r="AD1239" s="349"/>
      <c r="AE1239" s="349"/>
      <c r="AF1239" s="21"/>
      <c r="AG1239" s="332"/>
      <c r="AQ1239" s="68" t="str">
        <f>IFERROR(LEFT(B1238,SEARCH("
",B1238)),B1238)</f>
        <v xml:space="preserve">Nuts and Seed 4 Bags
</v>
      </c>
      <c r="AR1239" s="193" t="str">
        <f>IF(AS1239="","",MAX(AR$879:AR1238)+1)</f>
        <v/>
      </c>
      <c r="AS1239" s="209" t="str">
        <f>IF(SUM(O1239:AB1239)&gt;0,AQ1239,"")</f>
        <v/>
      </c>
      <c r="AT1239" s="251" t="str">
        <f>IF(O1239&gt;0,O1239,"")</f>
        <v/>
      </c>
      <c r="AU1239" s="212" t="str">
        <f>IF(Q1239&gt;0,Q1239,"")</f>
        <v/>
      </c>
      <c r="AV1239" s="212" t="str">
        <f>IF(S1239&gt;0,S1239,"")</f>
        <v/>
      </c>
      <c r="AW1239" s="212" t="str">
        <f>IF(U1239&gt;0,U1239,"")</f>
        <v/>
      </c>
      <c r="AX1239" s="212" t="str">
        <f>IF(W1239&gt;0,W1239,"")</f>
        <v/>
      </c>
      <c r="AY1239" s="213" t="str">
        <f>IF(Y1239&gt;0,Y1239,"")</f>
        <v/>
      </c>
      <c r="AZ1239" s="213" t="str">
        <f>IF(AA1239&gt;0,AA1239,"")</f>
        <v/>
      </c>
      <c r="BA1239" s="255" t="str">
        <f>IF(SUM(O1239:AB1239)&gt;0,(SUM(O1239:AB1239)*H1238),"")</f>
        <v/>
      </c>
      <c r="BB1239" s="255" t="str">
        <f>IF(SUM(O1239:AB1239)&gt;0,K1239,"")</f>
        <v/>
      </c>
      <c r="BC1239" s="277" t="str">
        <f>IF(SUM(O1239:AB1239)&gt;0,"ITEM","")</f>
        <v/>
      </c>
      <c r="BD1239" s="193" t="str">
        <f>IF(BE1239="","",MAX(BD$879:BD1238)+1)</f>
        <v/>
      </c>
      <c r="BG1239" s="280" t="str">
        <f t="shared" si="71"/>
        <v/>
      </c>
      <c r="BH1239" s="279" t="str">
        <f t="shared" si="72"/>
        <v/>
      </c>
      <c r="BI1239" s="279" t="str">
        <f t="shared" si="73"/>
        <v/>
      </c>
      <c r="BJ1239" s="279" t="str">
        <f t="shared" si="74"/>
        <v/>
      </c>
      <c r="BK1239" s="279" t="str">
        <f t="shared" si="75"/>
        <v/>
      </c>
      <c r="BL1239" s="279" t="str">
        <f t="shared" si="76"/>
        <v/>
      </c>
      <c r="BM1239" s="279" t="str">
        <f t="shared" si="77"/>
        <v/>
      </c>
      <c r="BN1239" s="279" t="str">
        <f t="shared" si="78"/>
        <v/>
      </c>
      <c r="BO1239" s="279" t="str">
        <f t="shared" si="79"/>
        <v/>
      </c>
      <c r="BP1239" s="279" t="str">
        <f t="shared" si="80"/>
        <v/>
      </c>
      <c r="BQ1239" s="282" t="str">
        <f t="shared" si="81"/>
        <v/>
      </c>
      <c r="BR1239" s="280" t="str">
        <f t="shared" si="82"/>
        <v/>
      </c>
      <c r="BS1239" s="282" t="str">
        <f t="shared" si="83"/>
        <v/>
      </c>
    </row>
    <row r="1240" spans="1:71" ht="7" customHeight="1">
      <c r="A1240" s="21"/>
      <c r="B1240" s="21"/>
      <c r="C1240" s="21"/>
      <c r="D1240" s="21"/>
      <c r="E1240" s="21"/>
      <c r="F1240" s="21"/>
      <c r="G1240" s="21"/>
      <c r="H1240" s="21"/>
      <c r="I1240" s="21"/>
      <c r="J1240" s="21"/>
      <c r="K1240" s="21"/>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R1240" s="193" t="str">
        <f>IF(AS1240="","",MAX(AR$879:AR1239)+1)</f>
        <v/>
      </c>
      <c r="BD1240" s="193" t="str">
        <f>IF(BE1240="","",MAX(BD$879:BD1239)+1)</f>
        <v/>
      </c>
      <c r="BF1240" s="263" t="b">
        <f>NOT(ISBLANK(E1241))</f>
        <v>0</v>
      </c>
      <c r="BG1240" s="280" t="str">
        <f t="shared" si="71"/>
        <v/>
      </c>
      <c r="BH1240" s="279" t="str">
        <f t="shared" si="72"/>
        <v/>
      </c>
      <c r="BI1240" s="279" t="str">
        <f t="shared" si="73"/>
        <v/>
      </c>
      <c r="BJ1240" s="279" t="str">
        <f t="shared" si="74"/>
        <v/>
      </c>
      <c r="BK1240" s="279" t="str">
        <f t="shared" si="75"/>
        <v/>
      </c>
      <c r="BL1240" s="279" t="str">
        <f t="shared" si="76"/>
        <v/>
      </c>
      <c r="BM1240" s="279" t="str">
        <f t="shared" si="77"/>
        <v/>
      </c>
      <c r="BN1240" s="279" t="str">
        <f t="shared" si="78"/>
        <v/>
      </c>
      <c r="BO1240" s="279" t="str">
        <f t="shared" si="79"/>
        <v/>
      </c>
      <c r="BP1240" s="279" t="str">
        <f t="shared" si="80"/>
        <v/>
      </c>
      <c r="BQ1240" s="282" t="str">
        <f t="shared" si="81"/>
        <v/>
      </c>
      <c r="BR1240" s="280" t="str">
        <f t="shared" si="82"/>
        <v/>
      </c>
      <c r="BS1240" s="282" t="str">
        <f t="shared" si="83"/>
        <v/>
      </c>
    </row>
    <row r="1241" spans="1:71" ht="25" customHeight="1">
      <c r="A1241" s="57"/>
      <c r="B1241" s="328" t="s">
        <v>53</v>
      </c>
      <c r="C1241" s="328"/>
      <c r="D1241" s="328"/>
      <c r="E1241" s="329"/>
      <c r="F1241" s="330"/>
      <c r="G1241" s="330"/>
      <c r="H1241" s="330"/>
      <c r="I1241" s="330"/>
      <c r="J1241" s="330"/>
      <c r="K1241" s="330"/>
      <c r="L1241" s="330"/>
      <c r="M1241" s="330"/>
      <c r="N1241" s="330"/>
      <c r="O1241" s="330"/>
      <c r="P1241" s="330"/>
      <c r="Q1241" s="330"/>
      <c r="R1241" s="330"/>
      <c r="S1241" s="330"/>
      <c r="T1241" s="330"/>
      <c r="U1241" s="330"/>
      <c r="V1241" s="330"/>
      <c r="W1241" s="330"/>
      <c r="X1241" s="330"/>
      <c r="Y1241" s="330"/>
      <c r="Z1241" s="330"/>
      <c r="AA1241" s="330"/>
      <c r="AB1241" s="330"/>
      <c r="AC1241" s="330"/>
      <c r="AD1241" s="330"/>
      <c r="AE1241" s="331"/>
      <c r="AF1241" s="21"/>
      <c r="AR1241" s="193" t="str">
        <f>IF(AS1241="","",MAX(AR$879:AR1240)+1)</f>
        <v/>
      </c>
      <c r="BD1241" s="193" t="str">
        <f>IF(BE1241="","",MAX(BD$879:BD1240)+1)</f>
        <v/>
      </c>
      <c r="BE1241" s="252" t="str">
        <f>IF(BF1240=TRUE,E1241,"")</f>
        <v/>
      </c>
      <c r="BF1241" s="252" t="str">
        <f>IF(BF1240=TRUE,"NOTE","")</f>
        <v/>
      </c>
      <c r="BG1241" s="280" t="str">
        <f t="shared" si="71"/>
        <v/>
      </c>
      <c r="BH1241" s="279" t="str">
        <f t="shared" si="72"/>
        <v/>
      </c>
      <c r="BI1241" s="279" t="str">
        <f t="shared" si="73"/>
        <v/>
      </c>
      <c r="BJ1241" s="279" t="str">
        <f t="shared" si="74"/>
        <v/>
      </c>
      <c r="BK1241" s="279" t="str">
        <f t="shared" si="75"/>
        <v/>
      </c>
      <c r="BL1241" s="279" t="str">
        <f t="shared" si="76"/>
        <v/>
      </c>
      <c r="BM1241" s="279" t="str">
        <f t="shared" si="77"/>
        <v/>
      </c>
      <c r="BN1241" s="279" t="str">
        <f t="shared" si="78"/>
        <v/>
      </c>
      <c r="BO1241" s="279" t="str">
        <f t="shared" si="79"/>
        <v/>
      </c>
      <c r="BP1241" s="279" t="str">
        <f t="shared" si="80"/>
        <v/>
      </c>
      <c r="BQ1241" s="282" t="str">
        <f t="shared" si="81"/>
        <v/>
      </c>
      <c r="BR1241" s="280" t="str">
        <f t="shared" si="82"/>
        <v/>
      </c>
      <c r="BS1241" s="282" t="str">
        <f t="shared" si="83"/>
        <v/>
      </c>
    </row>
    <row r="1242" spans="1:71" ht="10" customHeight="1">
      <c r="A1242" s="57"/>
      <c r="B1242" s="9"/>
      <c r="C1242" s="52"/>
      <c r="D1242" s="52"/>
      <c r="E1242" s="52"/>
      <c r="F1242" s="52"/>
      <c r="G1242" s="52"/>
      <c r="H1242" s="52"/>
      <c r="I1242" s="52"/>
      <c r="J1242" s="52"/>
      <c r="K1242" s="52"/>
      <c r="L1242" s="52"/>
      <c r="M1242" s="52"/>
      <c r="N1242" s="52"/>
      <c r="O1242" s="52"/>
      <c r="P1242" s="52"/>
      <c r="Q1242" s="52"/>
      <c r="R1242" s="52"/>
      <c r="S1242" s="52"/>
      <c r="T1242" s="52"/>
      <c r="U1242" s="52"/>
      <c r="V1242" s="52"/>
      <c r="W1242" s="52"/>
      <c r="X1242" s="52"/>
      <c r="Y1242" s="52"/>
      <c r="Z1242" s="52"/>
      <c r="AA1242" s="52"/>
      <c r="AB1242" s="52"/>
      <c r="AC1242" s="52"/>
      <c r="AD1242" s="52"/>
      <c r="AE1242" s="52"/>
      <c r="AF1242" s="21"/>
      <c r="AR1242" s="193" t="str">
        <f>IF(AS1242="","",MAX(AR$879:AR1241)+1)</f>
        <v/>
      </c>
      <c r="BD1242" s="193" t="str">
        <f>IF(BE1242="","",MAX(BD$879:BD1241)+1)</f>
        <v/>
      </c>
      <c r="BG1242" s="280" t="str">
        <f t="shared" si="71"/>
        <v/>
      </c>
      <c r="BH1242" s="279" t="str">
        <f t="shared" si="72"/>
        <v/>
      </c>
      <c r="BI1242" s="279" t="str">
        <f t="shared" si="73"/>
        <v/>
      </c>
      <c r="BJ1242" s="279" t="str">
        <f t="shared" si="74"/>
        <v/>
      </c>
      <c r="BK1242" s="279" t="str">
        <f t="shared" si="75"/>
        <v/>
      </c>
      <c r="BL1242" s="279" t="str">
        <f t="shared" si="76"/>
        <v/>
      </c>
      <c r="BM1242" s="279" t="str">
        <f t="shared" si="77"/>
        <v/>
      </c>
      <c r="BN1242" s="279" t="str">
        <f t="shared" si="78"/>
        <v/>
      </c>
      <c r="BO1242" s="279" t="str">
        <f t="shared" si="79"/>
        <v/>
      </c>
      <c r="BP1242" s="279" t="str">
        <f t="shared" si="80"/>
        <v/>
      </c>
      <c r="BQ1242" s="282" t="str">
        <f t="shared" si="81"/>
        <v/>
      </c>
      <c r="BR1242" s="280" t="str">
        <f t="shared" si="82"/>
        <v/>
      </c>
      <c r="BS1242" s="282" t="str">
        <f t="shared" si="83"/>
        <v/>
      </c>
    </row>
    <row r="1243" spans="1:71" ht="20.149999999999999" customHeight="1">
      <c r="A1243" s="350">
        <f>A1207+1</f>
        <v>22</v>
      </c>
      <c r="B1243" s="350"/>
      <c r="C1243" s="71"/>
      <c r="D1243" s="71"/>
      <c r="E1243" s="71"/>
      <c r="F1243" s="71"/>
      <c r="G1243" s="71"/>
      <c r="H1243" s="71"/>
      <c r="I1243" s="71"/>
      <c r="J1243" s="71"/>
      <c r="K1243" s="71"/>
      <c r="L1243" s="71"/>
      <c r="M1243" s="71"/>
      <c r="N1243" s="71"/>
      <c r="O1243" s="71"/>
      <c r="P1243" s="71"/>
      <c r="Q1243" s="71"/>
      <c r="R1243" s="71"/>
      <c r="S1243" s="71"/>
      <c r="T1243" s="71"/>
      <c r="U1243" s="71"/>
      <c r="V1243" s="71"/>
      <c r="W1243" s="71"/>
      <c r="X1243" s="71"/>
      <c r="Y1243" s="71"/>
      <c r="Z1243" s="71"/>
      <c r="AA1243" s="71"/>
      <c r="AB1243" s="71"/>
      <c r="AC1243" s="71"/>
      <c r="AD1243" s="71"/>
      <c r="AE1243" s="7"/>
      <c r="AF1243" s="7"/>
      <c r="AR1243" s="193" t="str">
        <f>IF(AS1243="","",MAX(AR$879:AR1242)+1)</f>
        <v/>
      </c>
      <c r="BD1243" s="193" t="str">
        <f>IF(BE1243="","",MAX(BD$879:BD1242)+1)</f>
        <v/>
      </c>
      <c r="BG1243" s="280" t="str">
        <f t="shared" si="71"/>
        <v/>
      </c>
      <c r="BH1243" s="279" t="str">
        <f t="shared" si="72"/>
        <v/>
      </c>
      <c r="BI1243" s="279" t="str">
        <f t="shared" si="73"/>
        <v/>
      </c>
      <c r="BJ1243" s="279" t="str">
        <f t="shared" si="74"/>
        <v/>
      </c>
      <c r="BK1243" s="279" t="str">
        <f t="shared" si="75"/>
        <v/>
      </c>
      <c r="BL1243" s="279" t="str">
        <f t="shared" si="76"/>
        <v/>
      </c>
      <c r="BM1243" s="279" t="str">
        <f t="shared" si="77"/>
        <v/>
      </c>
      <c r="BN1243" s="279" t="str">
        <f t="shared" si="78"/>
        <v/>
      </c>
      <c r="BO1243" s="279" t="str">
        <f t="shared" si="79"/>
        <v/>
      </c>
      <c r="BP1243" s="279" t="str">
        <f t="shared" si="80"/>
        <v/>
      </c>
      <c r="BQ1243" s="282" t="str">
        <f t="shared" si="81"/>
        <v/>
      </c>
      <c r="BR1243" s="280" t="str">
        <f t="shared" si="82"/>
        <v/>
      </c>
      <c r="BS1243" s="282" t="str">
        <f t="shared" si="83"/>
        <v/>
      </c>
    </row>
    <row r="1244" spans="1:71" ht="10" customHeight="1" thickBot="1">
      <c r="A1244" s="21"/>
      <c r="B1244" s="21"/>
      <c r="C1244" s="21"/>
      <c r="D1244" s="21"/>
      <c r="E1244" s="21"/>
      <c r="F1244" s="21"/>
      <c r="G1244" s="21"/>
      <c r="H1244" s="21"/>
      <c r="I1244" s="21"/>
      <c r="J1244" s="21"/>
      <c r="K1244" s="21"/>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R1244" s="193" t="str">
        <f>IF(AS1244="","",MAX(AR$879:AR1243)+1)</f>
        <v/>
      </c>
      <c r="BD1244" s="193" t="str">
        <f>IF(BE1244="","",MAX(BD$879:BD1243)+1)</f>
        <v/>
      </c>
      <c r="BF1244" s="263" t="b">
        <f>NOT(ISBLANK(E1283))</f>
        <v>0</v>
      </c>
      <c r="BG1244" s="280" t="str">
        <f t="shared" si="71"/>
        <v/>
      </c>
      <c r="BH1244" s="279" t="str">
        <f t="shared" si="72"/>
        <v/>
      </c>
      <c r="BI1244" s="279" t="str">
        <f t="shared" si="73"/>
        <v/>
      </c>
      <c r="BJ1244" s="279" t="str">
        <f t="shared" si="74"/>
        <v/>
      </c>
      <c r="BK1244" s="279" t="str">
        <f t="shared" si="75"/>
        <v/>
      </c>
      <c r="BL1244" s="279" t="str">
        <f t="shared" si="76"/>
        <v/>
      </c>
      <c r="BM1244" s="279" t="str">
        <f t="shared" si="77"/>
        <v/>
      </c>
      <c r="BN1244" s="279" t="str">
        <f t="shared" si="78"/>
        <v/>
      </c>
      <c r="BO1244" s="279" t="str">
        <f t="shared" si="79"/>
        <v/>
      </c>
      <c r="BP1244" s="279" t="str">
        <f t="shared" si="80"/>
        <v/>
      </c>
      <c r="BQ1244" s="282" t="str">
        <f t="shared" si="81"/>
        <v/>
      </c>
      <c r="BR1244" s="280" t="str">
        <f t="shared" si="82"/>
        <v/>
      </c>
      <c r="BS1244" s="282" t="str">
        <f t="shared" si="83"/>
        <v/>
      </c>
    </row>
    <row r="1245" spans="1:71" ht="25" customHeight="1" thickBot="1">
      <c r="A1245" s="21"/>
      <c r="B1245" s="369" t="s">
        <v>135</v>
      </c>
      <c r="C1245" s="370"/>
      <c r="D1245" s="370"/>
      <c r="E1245" s="370"/>
      <c r="F1245" s="370"/>
      <c r="G1245" s="370"/>
      <c r="H1245" s="370"/>
      <c r="I1245" s="370"/>
      <c r="J1245" s="370"/>
      <c r="K1245" s="370"/>
      <c r="L1245" s="370"/>
      <c r="M1245" s="370"/>
      <c r="N1245" s="370"/>
      <c r="O1245" s="370"/>
      <c r="P1245" s="370"/>
      <c r="Q1245" s="370"/>
      <c r="R1245" s="370"/>
      <c r="S1245" s="370"/>
      <c r="T1245" s="370"/>
      <c r="U1245" s="370"/>
      <c r="V1245" s="370"/>
      <c r="W1245" s="370"/>
      <c r="X1245" s="370"/>
      <c r="Y1245" s="370"/>
      <c r="Z1245" s="370"/>
      <c r="AA1245" s="370"/>
      <c r="AB1245" s="370"/>
      <c r="AC1245" s="370"/>
      <c r="AD1245" s="370"/>
      <c r="AE1245" s="371"/>
      <c r="AF1245" s="21"/>
      <c r="AQ1245" s="260" t="str">
        <f>B1245</f>
        <v>Disposables</v>
      </c>
      <c r="AR1245" s="193" t="str">
        <f>IF(AS1245="","",MAX(AR$879:AR1244)+1)</f>
        <v/>
      </c>
      <c r="AS1245" s="256" t="str">
        <f>IF(AQ1249&gt;0,AQ1245,"")</f>
        <v/>
      </c>
      <c r="AT1245" s="257" t="str">
        <f>IF(AQ1249&gt;0,IF(ISBLANK(O1249),"",O1249),"")</f>
        <v/>
      </c>
      <c r="AU1245" s="258" t="str">
        <f>IF(AQ1249&gt;0,IF(ISBLANK(Q1249),"",Q1249),"")</f>
        <v/>
      </c>
      <c r="AV1245" s="258" t="str">
        <f>IF(AQ1249&gt;0,IF(ISBLANK(S1249),"",S1249),"")</f>
        <v/>
      </c>
      <c r="AW1245" s="258" t="str">
        <f>IF(AQ1249&gt;0,IF(ISBLANK(U1249),"",U1249),"")</f>
        <v/>
      </c>
      <c r="AX1245" s="258" t="str">
        <f>IF(AQ1249&gt;0,IF(ISBLANK(W1249),"",W1249),"")</f>
        <v/>
      </c>
      <c r="AY1245" s="259" t="str">
        <f>IF(AQ1249&gt;0,IF(ISBLANK(Y1249),"",Y1249),"")</f>
        <v/>
      </c>
      <c r="AZ1245" s="259" t="str">
        <f>IF(AQ1249&gt;0,IF(ISBLANK(AA1249),"",AA1249),"")</f>
        <v/>
      </c>
      <c r="BC1245" s="275" t="str">
        <f>IF(AQ1249&gt;0,"HEADING","")</f>
        <v/>
      </c>
      <c r="BD1245" s="193" t="str">
        <f>IF(BE1245="","",MAX(BD$879:BD1244)+1)</f>
        <v/>
      </c>
      <c r="BE1245" s="256" t="str">
        <f>IF(BF1244=TRUE,AQ1245,"")</f>
        <v/>
      </c>
      <c r="BF1245" s="275" t="str">
        <f>IF(BF1244=TRUE,"HEADING","")</f>
        <v/>
      </c>
      <c r="BG1245" s="280" t="str">
        <f t="shared" si="71"/>
        <v/>
      </c>
      <c r="BH1245" s="279" t="str">
        <f t="shared" si="72"/>
        <v/>
      </c>
      <c r="BI1245" s="279" t="str">
        <f t="shared" si="73"/>
        <v/>
      </c>
      <c r="BJ1245" s="279" t="str">
        <f t="shared" si="74"/>
        <v/>
      </c>
      <c r="BK1245" s="279" t="str">
        <f t="shared" si="75"/>
        <v/>
      </c>
      <c r="BL1245" s="279" t="str">
        <f t="shared" si="76"/>
        <v/>
      </c>
      <c r="BM1245" s="279" t="str">
        <f t="shared" si="77"/>
        <v/>
      </c>
      <c r="BN1245" s="279" t="str">
        <f t="shared" si="78"/>
        <v/>
      </c>
      <c r="BO1245" s="279" t="str">
        <f t="shared" si="79"/>
        <v/>
      </c>
      <c r="BP1245" s="279" t="str">
        <f t="shared" si="80"/>
        <v/>
      </c>
      <c r="BQ1245" s="282" t="str">
        <f t="shared" si="81"/>
        <v/>
      </c>
      <c r="BR1245" s="280" t="str">
        <f t="shared" si="82"/>
        <v/>
      </c>
      <c r="BS1245" s="282" t="str">
        <f t="shared" si="83"/>
        <v/>
      </c>
    </row>
    <row r="1246" spans="1:71" ht="7" customHeight="1">
      <c r="A1246" s="21"/>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R1246" s="193" t="str">
        <f>IF(AS1246="","",MAX(AR$879:AR1245)+1)</f>
        <v/>
      </c>
      <c r="BD1246" s="193" t="str">
        <f>IF(BE1246="","",MAX(BD$879:BD1245)+1)</f>
        <v/>
      </c>
      <c r="BG1246" s="280" t="str">
        <f t="shared" si="71"/>
        <v/>
      </c>
      <c r="BH1246" s="279" t="str">
        <f t="shared" si="72"/>
        <v/>
      </c>
      <c r="BI1246" s="279" t="str">
        <f t="shared" si="73"/>
        <v/>
      </c>
      <c r="BJ1246" s="279" t="str">
        <f t="shared" si="74"/>
        <v/>
      </c>
      <c r="BK1246" s="279" t="str">
        <f t="shared" si="75"/>
        <v/>
      </c>
      <c r="BL1246" s="279" t="str">
        <f t="shared" si="76"/>
        <v/>
      </c>
      <c r="BM1246" s="279" t="str">
        <f t="shared" si="77"/>
        <v/>
      </c>
      <c r="BN1246" s="279" t="str">
        <f t="shared" si="78"/>
        <v/>
      </c>
      <c r="BO1246" s="279" t="str">
        <f t="shared" si="79"/>
        <v/>
      </c>
      <c r="BP1246" s="279" t="str">
        <f t="shared" si="80"/>
        <v/>
      </c>
      <c r="BQ1246" s="282" t="str">
        <f t="shared" si="81"/>
        <v/>
      </c>
      <c r="BR1246" s="280" t="str">
        <f t="shared" si="82"/>
        <v/>
      </c>
      <c r="BS1246" s="282" t="str">
        <f t="shared" si="83"/>
        <v/>
      </c>
    </row>
    <row r="1247" spans="1:71" ht="20.149999999999999" customHeight="1">
      <c r="A1247" s="21"/>
      <c r="B1247" s="21"/>
      <c r="C1247" s="31"/>
      <c r="D1247" s="31"/>
      <c r="E1247" s="31"/>
      <c r="F1247" s="31"/>
      <c r="G1247" s="31"/>
      <c r="H1247" s="31"/>
      <c r="I1247" s="31"/>
      <c r="J1247" s="31"/>
      <c r="K1247" s="31"/>
      <c r="L1247" s="31"/>
      <c r="M1247" s="31"/>
      <c r="N1247" s="31"/>
      <c r="O1247" s="324" t="s">
        <v>491</v>
      </c>
      <c r="P1247" s="324"/>
      <c r="Q1247" s="324"/>
      <c r="R1247" s="324"/>
      <c r="S1247" s="324"/>
      <c r="T1247" s="324"/>
      <c r="U1247" s="324"/>
      <c r="V1247" s="324"/>
      <c r="W1247" s="324"/>
      <c r="X1247" s="324"/>
      <c r="Y1247" s="324"/>
      <c r="Z1247" s="324"/>
      <c r="AA1247" s="324"/>
      <c r="AB1247" s="324"/>
      <c r="AC1247" s="35"/>
      <c r="AD1247" s="35"/>
      <c r="AE1247" s="35"/>
      <c r="AF1247" s="21"/>
      <c r="AR1247" s="193" t="str">
        <f>IF(AS1247="","",MAX(AR$879:AR1246)+1)</f>
        <v/>
      </c>
      <c r="BD1247" s="193" t="str">
        <f>IF(BE1247="","",MAX(BD$879:BD1246)+1)</f>
        <v/>
      </c>
      <c r="BG1247" s="280" t="str">
        <f t="shared" si="71"/>
        <v/>
      </c>
      <c r="BH1247" s="279" t="str">
        <f t="shared" si="72"/>
        <v/>
      </c>
      <c r="BI1247" s="279" t="str">
        <f t="shared" si="73"/>
        <v/>
      </c>
      <c r="BJ1247" s="279" t="str">
        <f t="shared" si="74"/>
        <v/>
      </c>
      <c r="BK1247" s="279" t="str">
        <f t="shared" si="75"/>
        <v/>
      </c>
      <c r="BL1247" s="279" t="str">
        <f t="shared" si="76"/>
        <v/>
      </c>
      <c r="BM1247" s="279" t="str">
        <f t="shared" si="77"/>
        <v/>
      </c>
      <c r="BN1247" s="279" t="str">
        <f t="shared" si="78"/>
        <v/>
      </c>
      <c r="BO1247" s="279" t="str">
        <f t="shared" si="79"/>
        <v/>
      </c>
      <c r="BP1247" s="279" t="str">
        <f t="shared" si="80"/>
        <v/>
      </c>
      <c r="BQ1247" s="282" t="str">
        <f t="shared" si="81"/>
        <v/>
      </c>
      <c r="BR1247" s="280" t="str">
        <f t="shared" si="82"/>
        <v/>
      </c>
      <c r="BS1247" s="282" t="str">
        <f t="shared" si="83"/>
        <v/>
      </c>
    </row>
    <row r="1248" spans="1:71" ht="20.149999999999999" customHeight="1">
      <c r="A1248" s="21"/>
      <c r="B1248" s="335"/>
      <c r="C1248" s="335"/>
      <c r="D1248" s="335"/>
      <c r="E1248" s="335"/>
      <c r="F1248" s="335"/>
      <c r="G1248" s="335"/>
      <c r="H1248" s="21"/>
      <c r="I1248" s="26"/>
      <c r="J1248" s="26"/>
      <c r="K1248" s="21"/>
      <c r="L1248" s="26"/>
      <c r="M1248" s="26"/>
      <c r="N1248" s="26"/>
      <c r="O1248" s="336" t="s">
        <v>493</v>
      </c>
      <c r="P1248" s="336"/>
      <c r="Q1248" s="337" t="s">
        <v>494</v>
      </c>
      <c r="R1248" s="337"/>
      <c r="S1248" s="338" t="s">
        <v>495</v>
      </c>
      <c r="T1248" s="338"/>
      <c r="U1248" s="337" t="s">
        <v>496</v>
      </c>
      <c r="V1248" s="337"/>
      <c r="W1248" s="338" t="s">
        <v>497</v>
      </c>
      <c r="X1248" s="338"/>
      <c r="Y1248" s="337" t="s">
        <v>498</v>
      </c>
      <c r="Z1248" s="337"/>
      <c r="AA1248" s="338" t="s">
        <v>499</v>
      </c>
      <c r="AB1248" s="338"/>
      <c r="AC1248" s="21"/>
      <c r="AD1248" s="36"/>
      <c r="AE1248" s="36"/>
      <c r="AF1248" s="21"/>
      <c r="AQ1248" s="203" t="s">
        <v>503</v>
      </c>
      <c r="AR1248" s="193" t="str">
        <f>IF(AS1248="","",MAX(AR$879:AR1247)+1)</f>
        <v/>
      </c>
      <c r="BD1248" s="193" t="str">
        <f>IF(BE1248="","",MAX(BD$879:BD1247)+1)</f>
        <v/>
      </c>
      <c r="BG1248" s="280" t="str">
        <f t="shared" si="71"/>
        <v/>
      </c>
      <c r="BH1248" s="279" t="str">
        <f t="shared" si="72"/>
        <v/>
      </c>
      <c r="BI1248" s="279" t="str">
        <f t="shared" si="73"/>
        <v/>
      </c>
      <c r="BJ1248" s="279" t="str">
        <f t="shared" si="74"/>
        <v/>
      </c>
      <c r="BK1248" s="279" t="str">
        <f t="shared" si="75"/>
        <v/>
      </c>
      <c r="BL1248" s="279" t="str">
        <f t="shared" si="76"/>
        <v/>
      </c>
      <c r="BM1248" s="279" t="str">
        <f t="shared" si="77"/>
        <v/>
      </c>
      <c r="BN1248" s="279" t="str">
        <f t="shared" si="78"/>
        <v/>
      </c>
      <c r="BO1248" s="279" t="str">
        <f t="shared" si="79"/>
        <v/>
      </c>
      <c r="BP1248" s="279" t="str">
        <f t="shared" si="80"/>
        <v/>
      </c>
      <c r="BQ1248" s="282" t="str">
        <f t="shared" si="81"/>
        <v/>
      </c>
      <c r="BR1248" s="280" t="str">
        <f t="shared" si="82"/>
        <v/>
      </c>
      <c r="BS1248" s="282" t="str">
        <f t="shared" si="83"/>
        <v/>
      </c>
    </row>
    <row r="1249" spans="1:71" ht="20.149999999999999" customHeight="1">
      <c r="A1249" s="57"/>
      <c r="B1249" s="335"/>
      <c r="C1249" s="335"/>
      <c r="D1249" s="335"/>
      <c r="E1249" s="335"/>
      <c r="F1249" s="335"/>
      <c r="G1249" s="335"/>
      <c r="H1249" s="26"/>
      <c r="I1249" s="26"/>
      <c r="J1249" s="26"/>
      <c r="K1249" s="26"/>
      <c r="L1249" s="26"/>
      <c r="M1249" s="26"/>
      <c r="N1249" s="26"/>
      <c r="O1249" s="339"/>
      <c r="P1249" s="339"/>
      <c r="Q1249" s="321"/>
      <c r="R1249" s="321"/>
      <c r="S1249" s="322"/>
      <c r="T1249" s="323"/>
      <c r="U1249" s="321"/>
      <c r="V1249" s="321"/>
      <c r="W1249" s="322"/>
      <c r="X1249" s="323"/>
      <c r="Y1249" s="321"/>
      <c r="Z1249" s="321"/>
      <c r="AA1249" s="322"/>
      <c r="AB1249" s="323"/>
      <c r="AC1249" s="36"/>
      <c r="AD1249" s="36"/>
      <c r="AE1249" s="36"/>
      <c r="AF1249" s="21"/>
      <c r="AQ1249" s="203">
        <f>SUM($O1253:$AB1281)</f>
        <v>0</v>
      </c>
      <c r="AR1249" s="193" t="str">
        <f>IF(AS1249="","",MAX(AR$879:AR1248)+1)</f>
        <v/>
      </c>
      <c r="BC1249" s="278" t="str">
        <f>IF(AQ1249&gt;0,"DATE","")</f>
        <v/>
      </c>
      <c r="BD1249" s="193" t="str">
        <f>IF(BE1249="","",MAX(BD$879:BD1248)+1)</f>
        <v/>
      </c>
      <c r="BG1249" s="280" t="str">
        <f t="shared" si="71"/>
        <v/>
      </c>
      <c r="BH1249" s="279" t="str">
        <f t="shared" si="72"/>
        <v/>
      </c>
      <c r="BI1249" s="279" t="str">
        <f t="shared" si="73"/>
        <v/>
      </c>
      <c r="BJ1249" s="279" t="str">
        <f t="shared" si="74"/>
        <v/>
      </c>
      <c r="BK1249" s="279" t="str">
        <f t="shared" si="75"/>
        <v/>
      </c>
      <c r="BL1249" s="279" t="str">
        <f t="shared" si="76"/>
        <v/>
      </c>
      <c r="BM1249" s="279" t="str">
        <f t="shared" si="77"/>
        <v/>
      </c>
      <c r="BN1249" s="279" t="str">
        <f t="shared" si="78"/>
        <v/>
      </c>
      <c r="BO1249" s="279" t="str">
        <f t="shared" si="79"/>
        <v/>
      </c>
      <c r="BP1249" s="279" t="str">
        <f t="shared" si="80"/>
        <v/>
      </c>
      <c r="BQ1249" s="282" t="str">
        <f t="shared" si="81"/>
        <v/>
      </c>
      <c r="BR1249" s="280" t="str">
        <f t="shared" si="82"/>
        <v/>
      </c>
      <c r="BS1249" s="282" t="str">
        <f t="shared" si="83"/>
        <v/>
      </c>
    </row>
    <row r="1250" spans="1:71" ht="7" customHeight="1">
      <c r="A1250" s="21"/>
      <c r="B1250" s="21"/>
      <c r="C1250" s="21"/>
      <c r="D1250" s="21"/>
      <c r="E1250" s="21"/>
      <c r="F1250" s="21"/>
      <c r="G1250" s="21"/>
      <c r="H1250" s="21"/>
      <c r="I1250" s="21"/>
      <c r="J1250" s="21"/>
      <c r="K1250" s="21"/>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R1250" s="193" t="str">
        <f>IF(AS1250="","",MAX(AR$879:AR1249)+1)</f>
        <v/>
      </c>
      <c r="BD1250" s="193" t="str">
        <f>IF(BE1250="","",MAX(BD$879:BD1249)+1)</f>
        <v/>
      </c>
      <c r="BG1250" s="280" t="str">
        <f t="shared" si="71"/>
        <v/>
      </c>
      <c r="BH1250" s="279" t="str">
        <f t="shared" si="72"/>
        <v/>
      </c>
      <c r="BI1250" s="279" t="str">
        <f t="shared" si="73"/>
        <v/>
      </c>
      <c r="BJ1250" s="279" t="str">
        <f t="shared" si="74"/>
        <v/>
      </c>
      <c r="BK1250" s="279" t="str">
        <f t="shared" si="75"/>
        <v/>
      </c>
      <c r="BL1250" s="279" t="str">
        <f t="shared" si="76"/>
        <v/>
      </c>
      <c r="BM1250" s="279" t="str">
        <f t="shared" si="77"/>
        <v/>
      </c>
      <c r="BN1250" s="279" t="str">
        <f t="shared" si="78"/>
        <v/>
      </c>
      <c r="BO1250" s="279" t="str">
        <f t="shared" si="79"/>
        <v/>
      </c>
      <c r="BP1250" s="279" t="str">
        <f t="shared" si="80"/>
        <v/>
      </c>
      <c r="BQ1250" s="282" t="str">
        <f t="shared" si="81"/>
        <v/>
      </c>
      <c r="BR1250" s="280" t="str">
        <f t="shared" si="82"/>
        <v/>
      </c>
      <c r="BS1250" s="282" t="str">
        <f t="shared" si="83"/>
        <v/>
      </c>
    </row>
    <row r="1251" spans="1:71" ht="20.149999999999999" customHeight="1">
      <c r="A1251" s="57"/>
      <c r="B1251" s="324" t="s">
        <v>149</v>
      </c>
      <c r="C1251" s="324"/>
      <c r="D1251" s="324"/>
      <c r="E1251" s="324"/>
      <c r="F1251" s="324"/>
      <c r="G1251" s="324"/>
      <c r="H1251" s="325" t="s">
        <v>150</v>
      </c>
      <c r="I1251" s="325"/>
      <c r="J1251" s="325"/>
      <c r="K1251" s="325" t="s">
        <v>382</v>
      </c>
      <c r="L1251" s="325"/>
      <c r="M1251" s="325"/>
      <c r="N1251" s="325"/>
      <c r="O1251" s="325" t="s">
        <v>500</v>
      </c>
      <c r="P1251" s="325"/>
      <c r="Q1251" s="325"/>
      <c r="R1251" s="325"/>
      <c r="S1251" s="325"/>
      <c r="T1251" s="325"/>
      <c r="U1251" s="325"/>
      <c r="V1251" s="325"/>
      <c r="W1251" s="325"/>
      <c r="X1251" s="325"/>
      <c r="Y1251" s="325"/>
      <c r="Z1251" s="325"/>
      <c r="AA1251" s="325"/>
      <c r="AB1251" s="325"/>
      <c r="AC1251" s="326" t="s">
        <v>380</v>
      </c>
      <c r="AD1251" s="326"/>
      <c r="AE1251" s="326"/>
      <c r="AF1251" s="21"/>
      <c r="AR1251" s="193" t="str">
        <f>IF(AS1251="","",MAX(AR$879:AR1250)+1)</f>
        <v/>
      </c>
      <c r="BD1251" s="193" t="str">
        <f>IF(BE1251="","",MAX(BD$879:BD1250)+1)</f>
        <v/>
      </c>
      <c r="BG1251" s="280" t="str">
        <f t="shared" ref="BG1251:BG1314" si="84">IFERROR(INDEX($AS$882:$AS$1390,MATCH(ROW()-ROW($BG$866),$AR$882:$AR$1390,0)),"")</f>
        <v/>
      </c>
      <c r="BH1251" s="279" t="str">
        <f t="shared" ref="BH1251:BH1314" si="85">IFERROR(INDEX($AT$882:$AT$1390,MATCH(ROW()-ROW($BH$866),$AR$882:$AR$1390,0)),"")</f>
        <v/>
      </c>
      <c r="BI1251" s="279" t="str">
        <f t="shared" ref="BI1251:BI1314" si="86">IFERROR(INDEX($AU$882:$AU$1390,MATCH(ROW()-ROW($BI$866),$AR$882:$AR$1390,0)),"")</f>
        <v/>
      </c>
      <c r="BJ1251" s="279" t="str">
        <f t="shared" ref="BJ1251:BJ1314" si="87">IFERROR(INDEX($AV$882:$AV$1390,MATCH(ROW()-ROW($BJ$866),$AR$882:$AR$1390,0)),"")</f>
        <v/>
      </c>
      <c r="BK1251" s="279" t="str">
        <f t="shared" ref="BK1251:BK1314" si="88">IFERROR(INDEX($AW$882:$AW$1390,MATCH(ROW()-ROW($BK$866),$AR$882:$AR$1390,0)),"")</f>
        <v/>
      </c>
      <c r="BL1251" s="279" t="str">
        <f t="shared" ref="BL1251:BL1314" si="89">IFERROR(INDEX($AX$882:$AX$1390,MATCH(ROW()-ROW($BL$866),$AR$882:$AR$1390,0)),"")</f>
        <v/>
      </c>
      <c r="BM1251" s="279" t="str">
        <f t="shared" ref="BM1251:BM1314" si="90">IFERROR(INDEX($AY$882:$AY$1390,MATCH(ROW()-ROW($BM$866),$AR$882:$AR$1390,0)),"")</f>
        <v/>
      </c>
      <c r="BN1251" s="279" t="str">
        <f t="shared" ref="BN1251:BN1314" si="91">IFERROR(INDEX($AZ$882:$AZ$1390,MATCH(ROW()-ROW($BN$866),$AR$882:$AR$1390,0)),"")</f>
        <v/>
      </c>
      <c r="BO1251" s="279" t="str">
        <f t="shared" ref="BO1251:BO1314" si="92">IFERROR(INDEX($BA$882:$BA$1390,MATCH(ROW()-ROW($BO$866),$AR$882:$AR$1390,0)),"")</f>
        <v/>
      </c>
      <c r="BP1251" s="279" t="str">
        <f t="shared" ref="BP1251:BP1314" si="93">IFERROR(INDEX($BB$882:$BB$1390,MATCH(ROW()-ROW($BP$866),$AR$882:$AR$1390,0)),"")</f>
        <v/>
      </c>
      <c r="BQ1251" s="282" t="str">
        <f t="shared" ref="BQ1251:BQ1314" si="94">IFERROR(INDEX($BC$882:$BC$1390,MATCH(ROW()-ROW($BQ$866),$AR$882:$AR$1390,0)),"")</f>
        <v/>
      </c>
      <c r="BR1251" s="280" t="str">
        <f t="shared" ref="BR1251:BR1314" si="95">IFERROR(INDEX($BE$882:$BE$1390,MATCH(ROW()-ROW($BR$866),$BD$882:$BD$1390,0)),"")</f>
        <v/>
      </c>
      <c r="BS1251" s="282" t="str">
        <f t="shared" ref="BS1251:BS1314" si="96">IFERROR(INDEX($BF$882:$BF$1390,MATCH(ROW()-ROW($BS$866),$BD$882:$BD$1390,0)),"")</f>
        <v/>
      </c>
    </row>
    <row r="1252" spans="1:71" ht="7" customHeight="1">
      <c r="A1252" s="21"/>
      <c r="B1252" s="21"/>
      <c r="C1252" s="21"/>
      <c r="D1252" s="21"/>
      <c r="E1252" s="21"/>
      <c r="F1252" s="21"/>
      <c r="G1252" s="21"/>
      <c r="H1252" s="21"/>
      <c r="I1252" s="21"/>
      <c r="J1252" s="21"/>
      <c r="K1252" s="21"/>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R1252" s="193" t="str">
        <f>IF(AS1252="","",MAX(AR$879:AR1251)+1)</f>
        <v/>
      </c>
      <c r="BD1252" s="193" t="str">
        <f>IF(BE1252="","",MAX(BD$879:BD1251)+1)</f>
        <v/>
      </c>
      <c r="BG1252" s="280" t="str">
        <f t="shared" si="84"/>
        <v/>
      </c>
      <c r="BH1252" s="279" t="str">
        <f t="shared" si="85"/>
        <v/>
      </c>
      <c r="BI1252" s="279" t="str">
        <f t="shared" si="86"/>
        <v/>
      </c>
      <c r="BJ1252" s="279" t="str">
        <f t="shared" si="87"/>
        <v/>
      </c>
      <c r="BK1252" s="279" t="str">
        <f t="shared" si="88"/>
        <v/>
      </c>
      <c r="BL1252" s="279" t="str">
        <f t="shared" si="89"/>
        <v/>
      </c>
      <c r="BM1252" s="279" t="str">
        <f t="shared" si="90"/>
        <v/>
      </c>
      <c r="BN1252" s="279" t="str">
        <f t="shared" si="91"/>
        <v/>
      </c>
      <c r="BO1252" s="279" t="str">
        <f t="shared" si="92"/>
        <v/>
      </c>
      <c r="BP1252" s="279" t="str">
        <f t="shared" si="93"/>
        <v/>
      </c>
      <c r="BQ1252" s="282" t="str">
        <f t="shared" si="94"/>
        <v/>
      </c>
      <c r="BR1252" s="280" t="str">
        <f t="shared" si="95"/>
        <v/>
      </c>
      <c r="BS1252" s="282" t="str">
        <f t="shared" si="96"/>
        <v/>
      </c>
    </row>
    <row r="1253" spans="1:71" ht="20.149999999999999" customHeight="1">
      <c r="A1253" s="57"/>
      <c r="B1253" s="345" t="s">
        <v>690</v>
      </c>
      <c r="C1253" s="345"/>
      <c r="D1253" s="345"/>
      <c r="E1253" s="345"/>
      <c r="F1253" s="345"/>
      <c r="G1253" s="345"/>
      <c r="H1253" s="340">
        <f>VLOOKUP($AG1253,PriceList,3,FALSE)</f>
        <v>6.1</v>
      </c>
      <c r="I1253" s="340"/>
      <c r="J1253" s="341"/>
      <c r="K1253" s="342"/>
      <c r="L1253" s="343"/>
      <c r="M1253" s="343"/>
      <c r="N1253" s="344"/>
      <c r="O1253" s="333"/>
      <c r="P1253" s="333"/>
      <c r="Q1253" s="334"/>
      <c r="R1253" s="334"/>
      <c r="S1253" s="333"/>
      <c r="T1253" s="333"/>
      <c r="U1253" s="334"/>
      <c r="V1253" s="334"/>
      <c r="W1253" s="333"/>
      <c r="X1253" s="333"/>
      <c r="Y1253" s="334"/>
      <c r="Z1253" s="334"/>
      <c r="AA1253" s="333"/>
      <c r="AB1253" s="333"/>
      <c r="AC1253" s="348">
        <f>(SUM(O1253:AB1254))*H1253</f>
        <v>0</v>
      </c>
      <c r="AD1253" s="349"/>
      <c r="AE1253" s="349"/>
      <c r="AF1253" s="21"/>
      <c r="AG1253" s="332" t="s">
        <v>691</v>
      </c>
      <c r="AJ1253" s="116" t="b">
        <f>OR(ISERROR(AC1253),ISERROR(H1253))</f>
        <v>0</v>
      </c>
      <c r="AQ1253" s="68" t="str">
        <f>IFERROR(LEFT(B1253,SEARCH("
",B1253)),B1253)</f>
        <v>Cold Drink Glasses x 50</v>
      </c>
      <c r="AR1253" s="193" t="str">
        <f>IF(AS1253="","",MAX(AR$879:AR1252)+1)</f>
        <v/>
      </c>
      <c r="AS1253" s="252" t="str">
        <f>IF(SUM(O1253:AB1253)&gt;0,AQ1253,"")</f>
        <v/>
      </c>
      <c r="AT1253" s="253" t="str">
        <f>IF(O1253&gt;0,O1253,"")</f>
        <v/>
      </c>
      <c r="AU1253" s="254" t="str">
        <f>IF(Q1253&gt;0,Q1253,"")</f>
        <v/>
      </c>
      <c r="AV1253" s="254" t="str">
        <f>IF(S1253&gt;0,S1253,"")</f>
        <v/>
      </c>
      <c r="AW1253" s="254" t="str">
        <f>IF(U1253&gt;0,U1253,"")</f>
        <v/>
      </c>
      <c r="AX1253" s="254" t="str">
        <f>IF(W1253&gt;0,W1253,"")</f>
        <v/>
      </c>
      <c r="AY1253" s="255" t="str">
        <f>IF(Y1253&gt;0,Y1253,"")</f>
        <v/>
      </c>
      <c r="AZ1253" s="255" t="str">
        <f>IF(AA1253&gt;0,AA1253,"")</f>
        <v/>
      </c>
      <c r="BA1253" s="255" t="str">
        <f>IF(SUM(O1253:AB1253)&gt;0,(SUM(O1253:AB1253)*H1253),"")</f>
        <v/>
      </c>
      <c r="BB1253" s="255" t="str">
        <f>IF(SUM(O1253:AB1253)&gt;0,K1253,"")</f>
        <v/>
      </c>
      <c r="BC1253" s="276" t="str">
        <f>IF(SUM(O1253:AB1253)&gt;0,"ITEM","")</f>
        <v/>
      </c>
      <c r="BD1253" s="193" t="str">
        <f>IF(BE1253="","",MAX(BD$879:BD1252)+1)</f>
        <v/>
      </c>
      <c r="BG1253" s="280" t="str">
        <f t="shared" si="84"/>
        <v/>
      </c>
      <c r="BH1253" s="279" t="str">
        <f t="shared" si="85"/>
        <v/>
      </c>
      <c r="BI1253" s="279" t="str">
        <f t="shared" si="86"/>
        <v/>
      </c>
      <c r="BJ1253" s="279" t="str">
        <f t="shared" si="87"/>
        <v/>
      </c>
      <c r="BK1253" s="279" t="str">
        <f t="shared" si="88"/>
        <v/>
      </c>
      <c r="BL1253" s="279" t="str">
        <f t="shared" si="89"/>
        <v/>
      </c>
      <c r="BM1253" s="279" t="str">
        <f t="shared" si="90"/>
        <v/>
      </c>
      <c r="BN1253" s="279" t="str">
        <f t="shared" si="91"/>
        <v/>
      </c>
      <c r="BO1253" s="279" t="str">
        <f t="shared" si="92"/>
        <v/>
      </c>
      <c r="BP1253" s="279" t="str">
        <f t="shared" si="93"/>
        <v/>
      </c>
      <c r="BQ1253" s="282" t="str">
        <f t="shared" si="94"/>
        <v/>
      </c>
      <c r="BR1253" s="280" t="str">
        <f t="shared" si="95"/>
        <v/>
      </c>
      <c r="BS1253" s="282" t="str">
        <f t="shared" si="96"/>
        <v/>
      </c>
    </row>
    <row r="1254" spans="1:71" ht="20.149999999999999" customHeight="1">
      <c r="A1254" s="57"/>
      <c r="B1254" s="345"/>
      <c r="C1254" s="345"/>
      <c r="D1254" s="345"/>
      <c r="E1254" s="345"/>
      <c r="F1254" s="345"/>
      <c r="G1254" s="345"/>
      <c r="H1254" s="340"/>
      <c r="I1254" s="340"/>
      <c r="J1254" s="341"/>
      <c r="K1254" s="342"/>
      <c r="L1254" s="343"/>
      <c r="M1254" s="343"/>
      <c r="N1254" s="344"/>
      <c r="O1254" s="333"/>
      <c r="P1254" s="333"/>
      <c r="Q1254" s="334"/>
      <c r="R1254" s="334"/>
      <c r="S1254" s="333"/>
      <c r="T1254" s="333"/>
      <c r="U1254" s="334"/>
      <c r="V1254" s="334"/>
      <c r="W1254" s="333"/>
      <c r="X1254" s="333"/>
      <c r="Y1254" s="334"/>
      <c r="Z1254" s="334"/>
      <c r="AA1254" s="333"/>
      <c r="AB1254" s="333"/>
      <c r="AC1254" s="348"/>
      <c r="AD1254" s="349"/>
      <c r="AE1254" s="349"/>
      <c r="AF1254" s="21"/>
      <c r="AG1254" s="332"/>
      <c r="AQ1254" s="68" t="str">
        <f>IFERROR(LEFT(B1253,SEARCH("
",B1253)),B1253)</f>
        <v>Cold Drink Glasses x 50</v>
      </c>
      <c r="AR1254" s="193" t="str">
        <f>IF(AS1254="","",MAX(AR$879:AR1253)+1)</f>
        <v/>
      </c>
      <c r="AS1254" s="209" t="str">
        <f>IF(SUM(O1254:AB1254)&gt;0,AQ1254,"")</f>
        <v/>
      </c>
      <c r="AT1254" s="251" t="str">
        <f>IF(O1254&gt;0,O1254,"")</f>
        <v/>
      </c>
      <c r="AU1254" s="212" t="str">
        <f>IF(Q1254&gt;0,Q1254,"")</f>
        <v/>
      </c>
      <c r="AV1254" s="212" t="str">
        <f>IF(S1254&gt;0,S1254,"")</f>
        <v/>
      </c>
      <c r="AW1254" s="212" t="str">
        <f>IF(U1254&gt;0,U1254,"")</f>
        <v/>
      </c>
      <c r="AX1254" s="212" t="str">
        <f>IF(W1254&gt;0,W1254,"")</f>
        <v/>
      </c>
      <c r="AY1254" s="213" t="str">
        <f>IF(Y1254&gt;0,Y1254,"")</f>
        <v/>
      </c>
      <c r="AZ1254" s="213" t="str">
        <f>IF(AA1254&gt;0,AA1254,"")</f>
        <v/>
      </c>
      <c r="BA1254" s="255" t="str">
        <f>IF(SUM(O1254:AB1254)&gt;0,(SUM(O1254:AB1254)*H1253),"")</f>
        <v/>
      </c>
      <c r="BB1254" s="255" t="str">
        <f>IF(SUM(O1254:AB1254)&gt;0,K1254,"")</f>
        <v/>
      </c>
      <c r="BC1254" s="277" t="str">
        <f>IF(SUM(O1254:AB1254)&gt;0,"ITEM","")</f>
        <v/>
      </c>
      <c r="BD1254" s="193" t="str">
        <f>IF(BE1254="","",MAX(BD$879:BD1253)+1)</f>
        <v/>
      </c>
      <c r="BG1254" s="280" t="str">
        <f t="shared" si="84"/>
        <v/>
      </c>
      <c r="BH1254" s="279" t="str">
        <f t="shared" si="85"/>
        <v/>
      </c>
      <c r="BI1254" s="279" t="str">
        <f t="shared" si="86"/>
        <v/>
      </c>
      <c r="BJ1254" s="279" t="str">
        <f t="shared" si="87"/>
        <v/>
      </c>
      <c r="BK1254" s="279" t="str">
        <f t="shared" si="88"/>
        <v/>
      </c>
      <c r="BL1254" s="279" t="str">
        <f t="shared" si="89"/>
        <v/>
      </c>
      <c r="BM1254" s="279" t="str">
        <f t="shared" si="90"/>
        <v/>
      </c>
      <c r="BN1254" s="279" t="str">
        <f t="shared" si="91"/>
        <v/>
      </c>
      <c r="BO1254" s="279" t="str">
        <f t="shared" si="92"/>
        <v/>
      </c>
      <c r="BP1254" s="279" t="str">
        <f t="shared" si="93"/>
        <v/>
      </c>
      <c r="BQ1254" s="282" t="str">
        <f t="shared" si="94"/>
        <v/>
      </c>
      <c r="BR1254" s="280" t="str">
        <f t="shared" si="95"/>
        <v/>
      </c>
      <c r="BS1254" s="282" t="str">
        <f t="shared" si="96"/>
        <v/>
      </c>
    </row>
    <row r="1255" spans="1:71" ht="7" customHeight="1">
      <c r="A1255" s="21"/>
      <c r="B1255" s="21"/>
      <c r="C1255" s="21"/>
      <c r="D1255" s="21"/>
      <c r="E1255" s="21"/>
      <c r="F1255" s="21"/>
      <c r="G1255" s="21"/>
      <c r="H1255" s="21"/>
      <c r="I1255" s="21"/>
      <c r="J1255" s="21"/>
      <c r="K1255" s="21"/>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R1255" s="193" t="str">
        <f>IF(AS1255="","",MAX(AR$879:AR1254)+1)</f>
        <v/>
      </c>
      <c r="BD1255" s="193" t="str">
        <f>IF(BE1255="","",MAX(BD$879:BD1254)+1)</f>
        <v/>
      </c>
      <c r="BG1255" s="280" t="str">
        <f t="shared" si="84"/>
        <v/>
      </c>
      <c r="BH1255" s="279" t="str">
        <f t="shared" si="85"/>
        <v/>
      </c>
      <c r="BI1255" s="279" t="str">
        <f t="shared" si="86"/>
        <v/>
      </c>
      <c r="BJ1255" s="279" t="str">
        <f t="shared" si="87"/>
        <v/>
      </c>
      <c r="BK1255" s="279" t="str">
        <f t="shared" si="88"/>
        <v/>
      </c>
      <c r="BL1255" s="279" t="str">
        <f t="shared" si="89"/>
        <v/>
      </c>
      <c r="BM1255" s="279" t="str">
        <f t="shared" si="90"/>
        <v/>
      </c>
      <c r="BN1255" s="279" t="str">
        <f t="shared" si="91"/>
        <v/>
      </c>
      <c r="BO1255" s="279" t="str">
        <f t="shared" si="92"/>
        <v/>
      </c>
      <c r="BP1255" s="279" t="str">
        <f t="shared" si="93"/>
        <v/>
      </c>
      <c r="BQ1255" s="282" t="str">
        <f t="shared" si="94"/>
        <v/>
      </c>
      <c r="BR1255" s="280" t="str">
        <f t="shared" si="95"/>
        <v/>
      </c>
      <c r="BS1255" s="282" t="str">
        <f t="shared" si="96"/>
        <v/>
      </c>
    </row>
    <row r="1256" spans="1:71" ht="20.149999999999999" customHeight="1">
      <c r="A1256" s="57"/>
      <c r="B1256" s="345" t="s">
        <v>692</v>
      </c>
      <c r="C1256" s="345"/>
      <c r="D1256" s="345"/>
      <c r="E1256" s="345"/>
      <c r="F1256" s="345"/>
      <c r="G1256" s="345"/>
      <c r="H1256" s="340">
        <f>VLOOKUP($AG1256,PriceList,3,FALSE)</f>
        <v>5.9</v>
      </c>
      <c r="I1256" s="340"/>
      <c r="J1256" s="341"/>
      <c r="K1256" s="342"/>
      <c r="L1256" s="343"/>
      <c r="M1256" s="343"/>
      <c r="N1256" s="344"/>
      <c r="O1256" s="333"/>
      <c r="P1256" s="333"/>
      <c r="Q1256" s="334"/>
      <c r="R1256" s="334"/>
      <c r="S1256" s="333"/>
      <c r="T1256" s="333"/>
      <c r="U1256" s="334"/>
      <c r="V1256" s="334"/>
      <c r="W1256" s="333"/>
      <c r="X1256" s="333"/>
      <c r="Y1256" s="334"/>
      <c r="Z1256" s="334"/>
      <c r="AA1256" s="333"/>
      <c r="AB1256" s="333"/>
      <c r="AC1256" s="348">
        <f>(SUM(O1256:AB1257))*H1256</f>
        <v>0</v>
      </c>
      <c r="AD1256" s="349"/>
      <c r="AE1256" s="349"/>
      <c r="AF1256" s="21"/>
      <c r="AG1256" s="332" t="s">
        <v>693</v>
      </c>
      <c r="AJ1256" s="116" t="b">
        <f>OR(ISERROR(AC1256),ISERROR(H1256))</f>
        <v>0</v>
      </c>
      <c r="AQ1256" s="68" t="str">
        <f>IFERROR(LEFT(B1256,SEARCH("
",B1256)),B1256)</f>
        <v>Hot Drinks Cups x 25</v>
      </c>
      <c r="AR1256" s="193" t="str">
        <f>IF(AS1256="","",MAX(AR$879:AR1255)+1)</f>
        <v/>
      </c>
      <c r="AS1256" s="252" t="str">
        <f>IF(SUM(O1256:AB1256)&gt;0,AQ1256,"")</f>
        <v/>
      </c>
      <c r="AT1256" s="253" t="str">
        <f>IF(O1256&gt;0,O1256,"")</f>
        <v/>
      </c>
      <c r="AU1256" s="254" t="str">
        <f>IF(Q1256&gt;0,Q1256,"")</f>
        <v/>
      </c>
      <c r="AV1256" s="254" t="str">
        <f>IF(S1256&gt;0,S1256,"")</f>
        <v/>
      </c>
      <c r="AW1256" s="254" t="str">
        <f>IF(U1256&gt;0,U1256,"")</f>
        <v/>
      </c>
      <c r="AX1256" s="254" t="str">
        <f>IF(W1256&gt;0,W1256,"")</f>
        <v/>
      </c>
      <c r="AY1256" s="255" t="str">
        <f>IF(Y1256&gt;0,Y1256,"")</f>
        <v/>
      </c>
      <c r="AZ1256" s="255" t="str">
        <f>IF(AA1256&gt;0,AA1256,"")</f>
        <v/>
      </c>
      <c r="BA1256" s="255" t="str">
        <f>IF(SUM(O1256:AB1256)&gt;0,(SUM(O1256:AB1256)*H1256),"")</f>
        <v/>
      </c>
      <c r="BB1256" s="255" t="str">
        <f>IF(SUM(O1256:AB1256)&gt;0,K1256,"")</f>
        <v/>
      </c>
      <c r="BC1256" s="276" t="str">
        <f>IF(SUM(O1256:AB1256)&gt;0,"ITEM","")</f>
        <v/>
      </c>
      <c r="BD1256" s="193" t="str">
        <f>IF(BE1256="","",MAX(BD$879:BD1255)+1)</f>
        <v/>
      </c>
      <c r="BG1256" s="280" t="str">
        <f t="shared" si="84"/>
        <v/>
      </c>
      <c r="BH1256" s="279" t="str">
        <f t="shared" si="85"/>
        <v/>
      </c>
      <c r="BI1256" s="279" t="str">
        <f t="shared" si="86"/>
        <v/>
      </c>
      <c r="BJ1256" s="279" t="str">
        <f t="shared" si="87"/>
        <v/>
      </c>
      <c r="BK1256" s="279" t="str">
        <f t="shared" si="88"/>
        <v/>
      </c>
      <c r="BL1256" s="279" t="str">
        <f t="shared" si="89"/>
        <v/>
      </c>
      <c r="BM1256" s="279" t="str">
        <f t="shared" si="90"/>
        <v/>
      </c>
      <c r="BN1256" s="279" t="str">
        <f t="shared" si="91"/>
        <v/>
      </c>
      <c r="BO1256" s="279" t="str">
        <f t="shared" si="92"/>
        <v/>
      </c>
      <c r="BP1256" s="279" t="str">
        <f t="shared" si="93"/>
        <v/>
      </c>
      <c r="BQ1256" s="282" t="str">
        <f t="shared" si="94"/>
        <v/>
      </c>
      <c r="BR1256" s="280" t="str">
        <f t="shared" si="95"/>
        <v/>
      </c>
      <c r="BS1256" s="282" t="str">
        <f t="shared" si="96"/>
        <v/>
      </c>
    </row>
    <row r="1257" spans="1:71" ht="20.149999999999999" customHeight="1">
      <c r="A1257" s="57"/>
      <c r="B1257" s="345"/>
      <c r="C1257" s="345"/>
      <c r="D1257" s="345"/>
      <c r="E1257" s="345"/>
      <c r="F1257" s="345"/>
      <c r="G1257" s="345"/>
      <c r="H1257" s="340"/>
      <c r="I1257" s="340"/>
      <c r="J1257" s="341"/>
      <c r="K1257" s="342"/>
      <c r="L1257" s="343"/>
      <c r="M1257" s="343"/>
      <c r="N1257" s="344"/>
      <c r="O1257" s="333"/>
      <c r="P1257" s="333"/>
      <c r="Q1257" s="334"/>
      <c r="R1257" s="334"/>
      <c r="S1257" s="333"/>
      <c r="T1257" s="333"/>
      <c r="U1257" s="334"/>
      <c r="V1257" s="334"/>
      <c r="W1257" s="333"/>
      <c r="X1257" s="333"/>
      <c r="Y1257" s="334"/>
      <c r="Z1257" s="334"/>
      <c r="AA1257" s="333"/>
      <c r="AB1257" s="333"/>
      <c r="AC1257" s="348"/>
      <c r="AD1257" s="349"/>
      <c r="AE1257" s="349"/>
      <c r="AF1257" s="21"/>
      <c r="AG1257" s="332"/>
      <c r="AQ1257" s="68" t="str">
        <f>IFERROR(LEFT(B1256,SEARCH("
",B1256)),B1256)</f>
        <v>Hot Drinks Cups x 25</v>
      </c>
      <c r="AR1257" s="193" t="str">
        <f>IF(AS1257="","",MAX(AR$879:AR1256)+1)</f>
        <v/>
      </c>
      <c r="AS1257" s="209" t="str">
        <f>IF(SUM(O1257:AB1257)&gt;0,AQ1257,"")</f>
        <v/>
      </c>
      <c r="AT1257" s="251" t="str">
        <f>IF(O1257&gt;0,O1257,"")</f>
        <v/>
      </c>
      <c r="AU1257" s="212" t="str">
        <f>IF(Q1257&gt;0,Q1257,"")</f>
        <v/>
      </c>
      <c r="AV1257" s="212" t="str">
        <f>IF(S1257&gt;0,S1257,"")</f>
        <v/>
      </c>
      <c r="AW1257" s="212" t="str">
        <f>IF(U1257&gt;0,U1257,"")</f>
        <v/>
      </c>
      <c r="AX1257" s="212" t="str">
        <f>IF(W1257&gt;0,W1257,"")</f>
        <v/>
      </c>
      <c r="AY1257" s="213" t="str">
        <f>IF(Y1257&gt;0,Y1257,"")</f>
        <v/>
      </c>
      <c r="AZ1257" s="213" t="str">
        <f>IF(AA1257&gt;0,AA1257,"")</f>
        <v/>
      </c>
      <c r="BA1257" s="255" t="str">
        <f>IF(SUM(O1257:AB1257)&gt;0,(SUM(O1257:AB1257)*H1256),"")</f>
        <v/>
      </c>
      <c r="BB1257" s="255" t="str">
        <f>IF(SUM(O1257:AB1257)&gt;0,K1257,"")</f>
        <v/>
      </c>
      <c r="BC1257" s="277" t="str">
        <f>IF(SUM(O1257:AB1257)&gt;0,"ITEM","")</f>
        <v/>
      </c>
      <c r="BD1257" s="193" t="str">
        <f>IF(BE1257="","",MAX(BD$879:BD1256)+1)</f>
        <v/>
      </c>
      <c r="BG1257" s="280" t="str">
        <f t="shared" si="84"/>
        <v/>
      </c>
      <c r="BH1257" s="279" t="str">
        <f t="shared" si="85"/>
        <v/>
      </c>
      <c r="BI1257" s="279" t="str">
        <f t="shared" si="86"/>
        <v/>
      </c>
      <c r="BJ1257" s="279" t="str">
        <f t="shared" si="87"/>
        <v/>
      </c>
      <c r="BK1257" s="279" t="str">
        <f t="shared" si="88"/>
        <v/>
      </c>
      <c r="BL1257" s="279" t="str">
        <f t="shared" si="89"/>
        <v/>
      </c>
      <c r="BM1257" s="279" t="str">
        <f t="shared" si="90"/>
        <v/>
      </c>
      <c r="BN1257" s="279" t="str">
        <f t="shared" si="91"/>
        <v/>
      </c>
      <c r="BO1257" s="279" t="str">
        <f t="shared" si="92"/>
        <v/>
      </c>
      <c r="BP1257" s="279" t="str">
        <f t="shared" si="93"/>
        <v/>
      </c>
      <c r="BQ1257" s="282" t="str">
        <f t="shared" si="94"/>
        <v/>
      </c>
      <c r="BR1257" s="280" t="str">
        <f t="shared" si="95"/>
        <v/>
      </c>
      <c r="BS1257" s="282" t="str">
        <f t="shared" si="96"/>
        <v/>
      </c>
    </row>
    <row r="1258" spans="1:71" ht="7" customHeight="1">
      <c r="A1258" s="21"/>
      <c r="B1258" s="21"/>
      <c r="C1258" s="21"/>
      <c r="D1258" s="21"/>
      <c r="E1258" s="21"/>
      <c r="F1258" s="21"/>
      <c r="G1258" s="21"/>
      <c r="H1258" s="21"/>
      <c r="I1258" s="21"/>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R1258" s="193" t="str">
        <f>IF(AS1258="","",MAX(AR$879:AR1257)+1)</f>
        <v/>
      </c>
      <c r="BD1258" s="193" t="str">
        <f>IF(BE1258="","",MAX(BD$879:BD1257)+1)</f>
        <v/>
      </c>
      <c r="BG1258" s="280" t="str">
        <f t="shared" si="84"/>
        <v/>
      </c>
      <c r="BH1258" s="279" t="str">
        <f t="shared" si="85"/>
        <v/>
      </c>
      <c r="BI1258" s="279" t="str">
        <f t="shared" si="86"/>
        <v/>
      </c>
      <c r="BJ1258" s="279" t="str">
        <f t="shared" si="87"/>
        <v/>
      </c>
      <c r="BK1258" s="279" t="str">
        <f t="shared" si="88"/>
        <v/>
      </c>
      <c r="BL1258" s="279" t="str">
        <f t="shared" si="89"/>
        <v/>
      </c>
      <c r="BM1258" s="279" t="str">
        <f t="shared" si="90"/>
        <v/>
      </c>
      <c r="BN1258" s="279" t="str">
        <f t="shared" si="91"/>
        <v/>
      </c>
      <c r="BO1258" s="279" t="str">
        <f t="shared" si="92"/>
        <v/>
      </c>
      <c r="BP1258" s="279" t="str">
        <f t="shared" si="93"/>
        <v/>
      </c>
      <c r="BQ1258" s="282" t="str">
        <f t="shared" si="94"/>
        <v/>
      </c>
      <c r="BR1258" s="280" t="str">
        <f t="shared" si="95"/>
        <v/>
      </c>
      <c r="BS1258" s="282" t="str">
        <f t="shared" si="96"/>
        <v/>
      </c>
    </row>
    <row r="1259" spans="1:71" ht="20.149999999999999" customHeight="1">
      <c r="A1259" s="57"/>
      <c r="B1259" s="345" t="s">
        <v>694</v>
      </c>
      <c r="C1259" s="345"/>
      <c r="D1259" s="345"/>
      <c r="E1259" s="345"/>
      <c r="F1259" s="345"/>
      <c r="G1259" s="345"/>
      <c r="H1259" s="340">
        <f>VLOOKUP($AG1259,PriceList,3,FALSE)</f>
        <v>7.15</v>
      </c>
      <c r="I1259" s="340"/>
      <c r="J1259" s="341"/>
      <c r="K1259" s="342"/>
      <c r="L1259" s="343"/>
      <c r="M1259" s="343"/>
      <c r="N1259" s="344"/>
      <c r="O1259" s="333"/>
      <c r="P1259" s="333"/>
      <c r="Q1259" s="334"/>
      <c r="R1259" s="334"/>
      <c r="S1259" s="333"/>
      <c r="T1259" s="333"/>
      <c r="U1259" s="334"/>
      <c r="V1259" s="334"/>
      <c r="W1259" s="333"/>
      <c r="X1259" s="333"/>
      <c r="Y1259" s="334"/>
      <c r="Z1259" s="334"/>
      <c r="AA1259" s="333"/>
      <c r="AB1259" s="333"/>
      <c r="AC1259" s="348">
        <f>(SUM(O1259:AB1260))*H1259</f>
        <v>0</v>
      </c>
      <c r="AD1259" s="349"/>
      <c r="AE1259" s="349"/>
      <c r="AF1259" s="21"/>
      <c r="AG1259" s="332" t="s">
        <v>695</v>
      </c>
      <c r="AJ1259" s="116" t="b">
        <f>OR(ISERROR(AC1259),ISERROR(H1259))</f>
        <v>0</v>
      </c>
      <c r="AQ1259" s="68" t="str">
        <f>IFERROR(LEFT(B1259,SEARCH("
",B1259)),B1259)</f>
        <v>Wine Glasses x 10</v>
      </c>
      <c r="AR1259" s="193" t="str">
        <f>IF(AS1259="","",MAX(AR$879:AR1258)+1)</f>
        <v/>
      </c>
      <c r="AS1259" s="252" t="str">
        <f>IF(SUM(O1259:AB1259)&gt;0,AQ1259,"")</f>
        <v/>
      </c>
      <c r="AT1259" s="253" t="str">
        <f>IF(O1259&gt;0,O1259,"")</f>
        <v/>
      </c>
      <c r="AU1259" s="254" t="str">
        <f>IF(Q1259&gt;0,Q1259,"")</f>
        <v/>
      </c>
      <c r="AV1259" s="254" t="str">
        <f>IF(S1259&gt;0,S1259,"")</f>
        <v/>
      </c>
      <c r="AW1259" s="254" t="str">
        <f>IF(U1259&gt;0,U1259,"")</f>
        <v/>
      </c>
      <c r="AX1259" s="254" t="str">
        <f>IF(W1259&gt;0,W1259,"")</f>
        <v/>
      </c>
      <c r="AY1259" s="255" t="str">
        <f>IF(Y1259&gt;0,Y1259,"")</f>
        <v/>
      </c>
      <c r="AZ1259" s="255" t="str">
        <f>IF(AA1259&gt;0,AA1259,"")</f>
        <v/>
      </c>
      <c r="BA1259" s="255" t="str">
        <f>IF(SUM(O1259:AB1259)&gt;0,(SUM(O1259:AB1259)*H1259),"")</f>
        <v/>
      </c>
      <c r="BB1259" s="255" t="str">
        <f>IF(SUM(O1259:AB1259)&gt;0,K1259,"")</f>
        <v/>
      </c>
      <c r="BC1259" s="276" t="str">
        <f>IF(SUM(O1259:AB1259)&gt;0,"ITEM","")</f>
        <v/>
      </c>
      <c r="BD1259" s="193" t="str">
        <f>IF(BE1259="","",MAX(BD$879:BD1258)+1)</f>
        <v/>
      </c>
      <c r="BG1259" s="280" t="str">
        <f t="shared" si="84"/>
        <v/>
      </c>
      <c r="BH1259" s="279" t="str">
        <f t="shared" si="85"/>
        <v/>
      </c>
      <c r="BI1259" s="279" t="str">
        <f t="shared" si="86"/>
        <v/>
      </c>
      <c r="BJ1259" s="279" t="str">
        <f t="shared" si="87"/>
        <v/>
      </c>
      <c r="BK1259" s="279" t="str">
        <f t="shared" si="88"/>
        <v/>
      </c>
      <c r="BL1259" s="279" t="str">
        <f t="shared" si="89"/>
        <v/>
      </c>
      <c r="BM1259" s="279" t="str">
        <f t="shared" si="90"/>
        <v/>
      </c>
      <c r="BN1259" s="279" t="str">
        <f t="shared" si="91"/>
        <v/>
      </c>
      <c r="BO1259" s="279" t="str">
        <f t="shared" si="92"/>
        <v/>
      </c>
      <c r="BP1259" s="279" t="str">
        <f t="shared" si="93"/>
        <v/>
      </c>
      <c r="BQ1259" s="282" t="str">
        <f t="shared" si="94"/>
        <v/>
      </c>
      <c r="BR1259" s="280" t="str">
        <f t="shared" si="95"/>
        <v/>
      </c>
      <c r="BS1259" s="282" t="str">
        <f t="shared" si="96"/>
        <v/>
      </c>
    </row>
    <row r="1260" spans="1:71" ht="20.149999999999999" customHeight="1">
      <c r="A1260" s="57"/>
      <c r="B1260" s="345"/>
      <c r="C1260" s="345"/>
      <c r="D1260" s="345"/>
      <c r="E1260" s="345"/>
      <c r="F1260" s="345"/>
      <c r="G1260" s="345"/>
      <c r="H1260" s="340"/>
      <c r="I1260" s="340"/>
      <c r="J1260" s="341"/>
      <c r="K1260" s="342"/>
      <c r="L1260" s="343"/>
      <c r="M1260" s="343"/>
      <c r="N1260" s="344"/>
      <c r="O1260" s="333"/>
      <c r="P1260" s="333"/>
      <c r="Q1260" s="334"/>
      <c r="R1260" s="334"/>
      <c r="S1260" s="333"/>
      <c r="T1260" s="333"/>
      <c r="U1260" s="334"/>
      <c r="V1260" s="334"/>
      <c r="W1260" s="333"/>
      <c r="X1260" s="333"/>
      <c r="Y1260" s="334"/>
      <c r="Z1260" s="334"/>
      <c r="AA1260" s="333"/>
      <c r="AB1260" s="333"/>
      <c r="AC1260" s="348"/>
      <c r="AD1260" s="349"/>
      <c r="AE1260" s="349"/>
      <c r="AF1260" s="21"/>
      <c r="AG1260" s="332"/>
      <c r="AQ1260" s="68" t="str">
        <f>IFERROR(LEFT(B1259,SEARCH("
",B1259)),B1259)</f>
        <v>Wine Glasses x 10</v>
      </c>
      <c r="AR1260" s="193" t="str">
        <f>IF(AS1260="","",MAX(AR$879:AR1259)+1)</f>
        <v/>
      </c>
      <c r="AS1260" s="209" t="str">
        <f>IF(SUM(O1260:AB1260)&gt;0,AQ1260,"")</f>
        <v/>
      </c>
      <c r="AT1260" s="251" t="str">
        <f>IF(O1260&gt;0,O1260,"")</f>
        <v/>
      </c>
      <c r="AU1260" s="212" t="str">
        <f>IF(Q1260&gt;0,Q1260,"")</f>
        <v/>
      </c>
      <c r="AV1260" s="212" t="str">
        <f>IF(S1260&gt;0,S1260,"")</f>
        <v/>
      </c>
      <c r="AW1260" s="212" t="str">
        <f>IF(U1260&gt;0,U1260,"")</f>
        <v/>
      </c>
      <c r="AX1260" s="212" t="str">
        <f>IF(W1260&gt;0,W1260,"")</f>
        <v/>
      </c>
      <c r="AY1260" s="213" t="str">
        <f>IF(Y1260&gt;0,Y1260,"")</f>
        <v/>
      </c>
      <c r="AZ1260" s="213" t="str">
        <f>IF(AA1260&gt;0,AA1260,"")</f>
        <v/>
      </c>
      <c r="BA1260" s="255" t="str">
        <f>IF(SUM(O1260:AB1260)&gt;0,(SUM(O1260:AB1260)*H1259),"")</f>
        <v/>
      </c>
      <c r="BB1260" s="255" t="str">
        <f>IF(SUM(O1260:AB1260)&gt;0,K1260,"")</f>
        <v/>
      </c>
      <c r="BC1260" s="277" t="str">
        <f>IF(SUM(O1260:AB1260)&gt;0,"ITEM","")</f>
        <v/>
      </c>
      <c r="BD1260" s="193" t="str">
        <f>IF(BE1260="","",MAX(BD$879:BD1259)+1)</f>
        <v/>
      </c>
      <c r="BG1260" s="280" t="str">
        <f t="shared" si="84"/>
        <v/>
      </c>
      <c r="BH1260" s="279" t="str">
        <f t="shared" si="85"/>
        <v/>
      </c>
      <c r="BI1260" s="279" t="str">
        <f t="shared" si="86"/>
        <v/>
      </c>
      <c r="BJ1260" s="279" t="str">
        <f t="shared" si="87"/>
        <v/>
      </c>
      <c r="BK1260" s="279" t="str">
        <f t="shared" si="88"/>
        <v/>
      </c>
      <c r="BL1260" s="279" t="str">
        <f t="shared" si="89"/>
        <v/>
      </c>
      <c r="BM1260" s="279" t="str">
        <f t="shared" si="90"/>
        <v/>
      </c>
      <c r="BN1260" s="279" t="str">
        <f t="shared" si="91"/>
        <v/>
      </c>
      <c r="BO1260" s="279" t="str">
        <f t="shared" si="92"/>
        <v/>
      </c>
      <c r="BP1260" s="279" t="str">
        <f t="shared" si="93"/>
        <v/>
      </c>
      <c r="BQ1260" s="282" t="str">
        <f t="shared" si="94"/>
        <v/>
      </c>
      <c r="BR1260" s="280" t="str">
        <f t="shared" si="95"/>
        <v/>
      </c>
      <c r="BS1260" s="282" t="str">
        <f t="shared" si="96"/>
        <v/>
      </c>
    </row>
    <row r="1261" spans="1:71" ht="7" customHeight="1">
      <c r="A1261" s="21"/>
      <c r="B1261" s="21"/>
      <c r="C1261" s="21"/>
      <c r="D1261" s="21"/>
      <c r="E1261" s="21"/>
      <c r="F1261" s="21"/>
      <c r="G1261" s="21"/>
      <c r="H1261" s="21"/>
      <c r="I1261" s="21"/>
      <c r="J1261" s="21"/>
      <c r="K1261" s="21"/>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R1261" s="193" t="str">
        <f>IF(AS1261="","",MAX(AR$879:AR1260)+1)</f>
        <v/>
      </c>
      <c r="BD1261" s="193" t="str">
        <f>IF(BE1261="","",MAX(BD$879:BD1260)+1)</f>
        <v/>
      </c>
      <c r="BG1261" s="280" t="str">
        <f t="shared" si="84"/>
        <v/>
      </c>
      <c r="BH1261" s="279" t="str">
        <f t="shared" si="85"/>
        <v/>
      </c>
      <c r="BI1261" s="279" t="str">
        <f t="shared" si="86"/>
        <v/>
      </c>
      <c r="BJ1261" s="279" t="str">
        <f t="shared" si="87"/>
        <v/>
      </c>
      <c r="BK1261" s="279" t="str">
        <f t="shared" si="88"/>
        <v/>
      </c>
      <c r="BL1261" s="279" t="str">
        <f t="shared" si="89"/>
        <v/>
      </c>
      <c r="BM1261" s="279" t="str">
        <f t="shared" si="90"/>
        <v/>
      </c>
      <c r="BN1261" s="279" t="str">
        <f t="shared" si="91"/>
        <v/>
      </c>
      <c r="BO1261" s="279" t="str">
        <f t="shared" si="92"/>
        <v/>
      </c>
      <c r="BP1261" s="279" t="str">
        <f t="shared" si="93"/>
        <v/>
      </c>
      <c r="BQ1261" s="282" t="str">
        <f t="shared" si="94"/>
        <v/>
      </c>
      <c r="BR1261" s="280" t="str">
        <f t="shared" si="95"/>
        <v/>
      </c>
      <c r="BS1261" s="282" t="str">
        <f t="shared" si="96"/>
        <v/>
      </c>
    </row>
    <row r="1262" spans="1:71" ht="20.149999999999999" customHeight="1">
      <c r="A1262" s="57"/>
      <c r="B1262" s="345" t="s">
        <v>696</v>
      </c>
      <c r="C1262" s="345"/>
      <c r="D1262" s="345"/>
      <c r="E1262" s="345"/>
      <c r="F1262" s="345"/>
      <c r="G1262" s="345"/>
      <c r="H1262" s="340">
        <f>VLOOKUP($AG1262,PriceList,3,FALSE)</f>
        <v>7.15</v>
      </c>
      <c r="I1262" s="340"/>
      <c r="J1262" s="341"/>
      <c r="K1262" s="342"/>
      <c r="L1262" s="343"/>
      <c r="M1262" s="343"/>
      <c r="N1262" s="344"/>
      <c r="O1262" s="333"/>
      <c r="P1262" s="333"/>
      <c r="Q1262" s="334"/>
      <c r="R1262" s="334"/>
      <c r="S1262" s="333"/>
      <c r="T1262" s="333"/>
      <c r="U1262" s="334"/>
      <c r="V1262" s="334"/>
      <c r="W1262" s="333"/>
      <c r="X1262" s="333"/>
      <c r="Y1262" s="334"/>
      <c r="Z1262" s="334"/>
      <c r="AA1262" s="333"/>
      <c r="AB1262" s="333"/>
      <c r="AC1262" s="348">
        <f>(SUM(O1262:AB1263))*H1262</f>
        <v>0</v>
      </c>
      <c r="AD1262" s="349"/>
      <c r="AE1262" s="349"/>
      <c r="AF1262" s="21"/>
      <c r="AG1262" s="332" t="s">
        <v>697</v>
      </c>
      <c r="AJ1262" s="116" t="b">
        <f>OR(ISERROR(AC1262),ISERROR(H1262))</f>
        <v>0</v>
      </c>
      <c r="AQ1262" s="68" t="str">
        <f>IFERROR(LEFT(B1262,SEARCH("
",B1262)),B1262)</f>
        <v>Champagne Glasses x 10</v>
      </c>
      <c r="AR1262" s="193" t="str">
        <f>IF(AS1262="","",MAX(AR$879:AR1261)+1)</f>
        <v/>
      </c>
      <c r="AS1262" s="252" t="str">
        <f>IF(SUM(O1262:AB1262)&gt;0,AQ1262,"")</f>
        <v/>
      </c>
      <c r="AT1262" s="253" t="str">
        <f>IF(O1262&gt;0,O1262,"")</f>
        <v/>
      </c>
      <c r="AU1262" s="254" t="str">
        <f>IF(Q1262&gt;0,Q1262,"")</f>
        <v/>
      </c>
      <c r="AV1262" s="254" t="str">
        <f>IF(S1262&gt;0,S1262,"")</f>
        <v/>
      </c>
      <c r="AW1262" s="254" t="str">
        <f>IF(U1262&gt;0,U1262,"")</f>
        <v/>
      </c>
      <c r="AX1262" s="254" t="str">
        <f>IF(W1262&gt;0,W1262,"")</f>
        <v/>
      </c>
      <c r="AY1262" s="255" t="str">
        <f>IF(Y1262&gt;0,Y1262,"")</f>
        <v/>
      </c>
      <c r="AZ1262" s="255" t="str">
        <f>IF(AA1262&gt;0,AA1262,"")</f>
        <v/>
      </c>
      <c r="BA1262" s="255" t="str">
        <f>IF(SUM(O1262:AB1262)&gt;0,(SUM(O1262:AB1262)*H1262),"")</f>
        <v/>
      </c>
      <c r="BB1262" s="255" t="str">
        <f>IF(SUM(O1262:AB1262)&gt;0,K1262,"")</f>
        <v/>
      </c>
      <c r="BC1262" s="276" t="str">
        <f>IF(SUM(O1262:AB1262)&gt;0,"ITEM","")</f>
        <v/>
      </c>
      <c r="BD1262" s="193" t="str">
        <f>IF(BE1262="","",MAX(BD$879:BD1261)+1)</f>
        <v/>
      </c>
      <c r="BG1262" s="280" t="str">
        <f t="shared" si="84"/>
        <v/>
      </c>
      <c r="BH1262" s="279" t="str">
        <f t="shared" si="85"/>
        <v/>
      </c>
      <c r="BI1262" s="279" t="str">
        <f t="shared" si="86"/>
        <v/>
      </c>
      <c r="BJ1262" s="279" t="str">
        <f t="shared" si="87"/>
        <v/>
      </c>
      <c r="BK1262" s="279" t="str">
        <f t="shared" si="88"/>
        <v/>
      </c>
      <c r="BL1262" s="279" t="str">
        <f t="shared" si="89"/>
        <v/>
      </c>
      <c r="BM1262" s="279" t="str">
        <f t="shared" si="90"/>
        <v/>
      </c>
      <c r="BN1262" s="279" t="str">
        <f t="shared" si="91"/>
        <v/>
      </c>
      <c r="BO1262" s="279" t="str">
        <f t="shared" si="92"/>
        <v/>
      </c>
      <c r="BP1262" s="279" t="str">
        <f t="shared" si="93"/>
        <v/>
      </c>
      <c r="BQ1262" s="282" t="str">
        <f t="shared" si="94"/>
        <v/>
      </c>
      <c r="BR1262" s="280" t="str">
        <f t="shared" si="95"/>
        <v/>
      </c>
      <c r="BS1262" s="282" t="str">
        <f t="shared" si="96"/>
        <v/>
      </c>
    </row>
    <row r="1263" spans="1:71" ht="20.149999999999999" customHeight="1">
      <c r="A1263" s="57"/>
      <c r="B1263" s="345"/>
      <c r="C1263" s="345"/>
      <c r="D1263" s="345"/>
      <c r="E1263" s="345"/>
      <c r="F1263" s="345"/>
      <c r="G1263" s="345"/>
      <c r="H1263" s="340"/>
      <c r="I1263" s="340"/>
      <c r="J1263" s="341"/>
      <c r="K1263" s="342"/>
      <c r="L1263" s="343"/>
      <c r="M1263" s="343"/>
      <c r="N1263" s="344"/>
      <c r="O1263" s="333"/>
      <c r="P1263" s="333"/>
      <c r="Q1263" s="334"/>
      <c r="R1263" s="334"/>
      <c r="S1263" s="333"/>
      <c r="T1263" s="333"/>
      <c r="U1263" s="334"/>
      <c r="V1263" s="334"/>
      <c r="W1263" s="333"/>
      <c r="X1263" s="333"/>
      <c r="Y1263" s="334"/>
      <c r="Z1263" s="334"/>
      <c r="AA1263" s="333"/>
      <c r="AB1263" s="333"/>
      <c r="AC1263" s="348"/>
      <c r="AD1263" s="349"/>
      <c r="AE1263" s="349"/>
      <c r="AF1263" s="21"/>
      <c r="AG1263" s="332"/>
      <c r="AQ1263" s="68" t="str">
        <f>IFERROR(LEFT(B1262,SEARCH("
",B1262)),B1262)</f>
        <v>Champagne Glasses x 10</v>
      </c>
      <c r="AR1263" s="193" t="str">
        <f>IF(AS1263="","",MAX(AR$879:AR1262)+1)</f>
        <v/>
      </c>
      <c r="AS1263" s="209" t="str">
        <f>IF(SUM(O1263:AB1263)&gt;0,AQ1263,"")</f>
        <v/>
      </c>
      <c r="AT1263" s="251" t="str">
        <f>IF(O1263&gt;0,O1263,"")</f>
        <v/>
      </c>
      <c r="AU1263" s="212" t="str">
        <f>IF(Q1263&gt;0,Q1263,"")</f>
        <v/>
      </c>
      <c r="AV1263" s="212" t="str">
        <f>IF(S1263&gt;0,S1263,"")</f>
        <v/>
      </c>
      <c r="AW1263" s="212" t="str">
        <f>IF(U1263&gt;0,U1263,"")</f>
        <v/>
      </c>
      <c r="AX1263" s="212" t="str">
        <f>IF(W1263&gt;0,W1263,"")</f>
        <v/>
      </c>
      <c r="AY1263" s="213" t="str">
        <f>IF(Y1263&gt;0,Y1263,"")</f>
        <v/>
      </c>
      <c r="AZ1263" s="213" t="str">
        <f>IF(AA1263&gt;0,AA1263,"")</f>
        <v/>
      </c>
      <c r="BA1263" s="255" t="str">
        <f>IF(SUM(O1263:AB1263)&gt;0,(SUM(O1263:AB1263)*H1262),"")</f>
        <v/>
      </c>
      <c r="BB1263" s="255" t="str">
        <f>IF(SUM(O1263:AB1263)&gt;0,K1263,"")</f>
        <v/>
      </c>
      <c r="BC1263" s="277" t="str">
        <f>IF(SUM(O1263:AB1263)&gt;0,"ITEM","")</f>
        <v/>
      </c>
      <c r="BD1263" s="193" t="str">
        <f>IF(BE1263="","",MAX(BD$879:BD1262)+1)</f>
        <v/>
      </c>
      <c r="BG1263" s="280" t="str">
        <f t="shared" si="84"/>
        <v/>
      </c>
      <c r="BH1263" s="279" t="str">
        <f t="shared" si="85"/>
        <v/>
      </c>
      <c r="BI1263" s="279" t="str">
        <f t="shared" si="86"/>
        <v/>
      </c>
      <c r="BJ1263" s="279" t="str">
        <f t="shared" si="87"/>
        <v/>
      </c>
      <c r="BK1263" s="279" t="str">
        <f t="shared" si="88"/>
        <v/>
      </c>
      <c r="BL1263" s="279" t="str">
        <f t="shared" si="89"/>
        <v/>
      </c>
      <c r="BM1263" s="279" t="str">
        <f t="shared" si="90"/>
        <v/>
      </c>
      <c r="BN1263" s="279" t="str">
        <f t="shared" si="91"/>
        <v/>
      </c>
      <c r="BO1263" s="279" t="str">
        <f t="shared" si="92"/>
        <v/>
      </c>
      <c r="BP1263" s="279" t="str">
        <f t="shared" si="93"/>
        <v/>
      </c>
      <c r="BQ1263" s="282" t="str">
        <f t="shared" si="94"/>
        <v/>
      </c>
      <c r="BR1263" s="280" t="str">
        <f t="shared" si="95"/>
        <v/>
      </c>
      <c r="BS1263" s="282" t="str">
        <f t="shared" si="96"/>
        <v/>
      </c>
    </row>
    <row r="1264" spans="1:71" ht="7" customHeight="1">
      <c r="A1264" s="21"/>
      <c r="B1264" s="21"/>
      <c r="C1264" s="21"/>
      <c r="D1264" s="21"/>
      <c r="E1264" s="21"/>
      <c r="F1264" s="21"/>
      <c r="G1264" s="21"/>
      <c r="H1264" s="21"/>
      <c r="I1264" s="21"/>
      <c r="J1264" s="21"/>
      <c r="K1264" s="21"/>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R1264" s="193" t="str">
        <f>IF(AS1264="","",MAX(AR$879:AR1263)+1)</f>
        <v/>
      </c>
      <c r="BD1264" s="193" t="str">
        <f>IF(BE1264="","",MAX(BD$879:BD1263)+1)</f>
        <v/>
      </c>
      <c r="BG1264" s="280" t="str">
        <f t="shared" si="84"/>
        <v/>
      </c>
      <c r="BH1264" s="279" t="str">
        <f t="shared" si="85"/>
        <v/>
      </c>
      <c r="BI1264" s="279" t="str">
        <f t="shared" si="86"/>
        <v/>
      </c>
      <c r="BJ1264" s="279" t="str">
        <f t="shared" si="87"/>
        <v/>
      </c>
      <c r="BK1264" s="279" t="str">
        <f t="shared" si="88"/>
        <v/>
      </c>
      <c r="BL1264" s="279" t="str">
        <f t="shared" si="89"/>
        <v/>
      </c>
      <c r="BM1264" s="279" t="str">
        <f t="shared" si="90"/>
        <v/>
      </c>
      <c r="BN1264" s="279" t="str">
        <f t="shared" si="91"/>
        <v/>
      </c>
      <c r="BO1264" s="279" t="str">
        <f t="shared" si="92"/>
        <v/>
      </c>
      <c r="BP1264" s="279" t="str">
        <f t="shared" si="93"/>
        <v/>
      </c>
      <c r="BQ1264" s="282" t="str">
        <f t="shared" si="94"/>
        <v/>
      </c>
      <c r="BR1264" s="280" t="str">
        <f t="shared" si="95"/>
        <v/>
      </c>
      <c r="BS1264" s="282" t="str">
        <f t="shared" si="96"/>
        <v/>
      </c>
    </row>
    <row r="1265" spans="1:71" ht="20.149999999999999" customHeight="1">
      <c r="A1265" s="57"/>
      <c r="B1265" s="345" t="s">
        <v>698</v>
      </c>
      <c r="C1265" s="345"/>
      <c r="D1265" s="345"/>
      <c r="E1265" s="345"/>
      <c r="F1265" s="345"/>
      <c r="G1265" s="345"/>
      <c r="H1265" s="340">
        <f>VLOOKUP($AG1265,PriceList,3,FALSE)</f>
        <v>5.0999999999999996</v>
      </c>
      <c r="I1265" s="340"/>
      <c r="J1265" s="341"/>
      <c r="K1265" s="342"/>
      <c r="L1265" s="343"/>
      <c r="M1265" s="343"/>
      <c r="N1265" s="344"/>
      <c r="O1265" s="333"/>
      <c r="P1265" s="333"/>
      <c r="Q1265" s="334"/>
      <c r="R1265" s="334"/>
      <c r="S1265" s="333"/>
      <c r="T1265" s="333"/>
      <c r="U1265" s="334"/>
      <c r="V1265" s="334"/>
      <c r="W1265" s="333"/>
      <c r="X1265" s="333"/>
      <c r="Y1265" s="334"/>
      <c r="Z1265" s="334"/>
      <c r="AA1265" s="333"/>
      <c r="AB1265" s="333"/>
      <c r="AC1265" s="348">
        <f>(SUM(O1265:AB1266))*H1265</f>
        <v>0</v>
      </c>
      <c r="AD1265" s="349"/>
      <c r="AE1265" s="349"/>
      <c r="AF1265" s="21"/>
      <c r="AG1265" s="332" t="s">
        <v>699</v>
      </c>
      <c r="AJ1265" s="116" t="b">
        <f>OR(ISERROR(AC1265),ISERROR(H1265))</f>
        <v>0</v>
      </c>
      <c r="AQ1265" s="68" t="str">
        <f>IFERROR(LEFT(B1265,SEARCH("
",B1265)),B1265)</f>
        <v>Half Pint Glasses x 50</v>
      </c>
      <c r="AR1265" s="193" t="str">
        <f>IF(AS1265="","",MAX(AR$879:AR1264)+1)</f>
        <v/>
      </c>
      <c r="AS1265" s="252" t="str">
        <f>IF(SUM(O1265:AB1265)&gt;0,AQ1265,"")</f>
        <v/>
      </c>
      <c r="AT1265" s="253" t="str">
        <f>IF(O1265&gt;0,O1265,"")</f>
        <v/>
      </c>
      <c r="AU1265" s="254" t="str">
        <f>IF(Q1265&gt;0,Q1265,"")</f>
        <v/>
      </c>
      <c r="AV1265" s="254" t="str">
        <f>IF(S1265&gt;0,S1265,"")</f>
        <v/>
      </c>
      <c r="AW1265" s="254" t="str">
        <f>IF(U1265&gt;0,U1265,"")</f>
        <v/>
      </c>
      <c r="AX1265" s="254" t="str">
        <f>IF(W1265&gt;0,W1265,"")</f>
        <v/>
      </c>
      <c r="AY1265" s="255" t="str">
        <f>IF(Y1265&gt;0,Y1265,"")</f>
        <v/>
      </c>
      <c r="AZ1265" s="255" t="str">
        <f>IF(AA1265&gt;0,AA1265,"")</f>
        <v/>
      </c>
      <c r="BA1265" s="255" t="str">
        <f>IF(SUM(O1265:AB1265)&gt;0,(SUM(O1265:AB1265)*H1265),"")</f>
        <v/>
      </c>
      <c r="BB1265" s="255" t="str">
        <f>IF(SUM(O1265:AB1265)&gt;0,K1265,"")</f>
        <v/>
      </c>
      <c r="BC1265" s="276" t="str">
        <f>IF(SUM(O1265:AB1265)&gt;0,"ITEM","")</f>
        <v/>
      </c>
      <c r="BD1265" s="193" t="str">
        <f>IF(BE1265="","",MAX(BD$879:BD1264)+1)</f>
        <v/>
      </c>
      <c r="BG1265" s="280" t="str">
        <f t="shared" si="84"/>
        <v/>
      </c>
      <c r="BH1265" s="279" t="str">
        <f t="shared" si="85"/>
        <v/>
      </c>
      <c r="BI1265" s="279" t="str">
        <f t="shared" si="86"/>
        <v/>
      </c>
      <c r="BJ1265" s="279" t="str">
        <f t="shared" si="87"/>
        <v/>
      </c>
      <c r="BK1265" s="279" t="str">
        <f t="shared" si="88"/>
        <v/>
      </c>
      <c r="BL1265" s="279" t="str">
        <f t="shared" si="89"/>
        <v/>
      </c>
      <c r="BM1265" s="279" t="str">
        <f t="shared" si="90"/>
        <v/>
      </c>
      <c r="BN1265" s="279" t="str">
        <f t="shared" si="91"/>
        <v/>
      </c>
      <c r="BO1265" s="279" t="str">
        <f t="shared" si="92"/>
        <v/>
      </c>
      <c r="BP1265" s="279" t="str">
        <f t="shared" si="93"/>
        <v/>
      </c>
      <c r="BQ1265" s="282" t="str">
        <f t="shared" si="94"/>
        <v/>
      </c>
      <c r="BR1265" s="280" t="str">
        <f t="shared" si="95"/>
        <v/>
      </c>
      <c r="BS1265" s="282" t="str">
        <f t="shared" si="96"/>
        <v/>
      </c>
    </row>
    <row r="1266" spans="1:71" ht="20.149999999999999" customHeight="1">
      <c r="A1266" s="57"/>
      <c r="B1266" s="345"/>
      <c r="C1266" s="345"/>
      <c r="D1266" s="345"/>
      <c r="E1266" s="345"/>
      <c r="F1266" s="345"/>
      <c r="G1266" s="345"/>
      <c r="H1266" s="340"/>
      <c r="I1266" s="340"/>
      <c r="J1266" s="341"/>
      <c r="K1266" s="342"/>
      <c r="L1266" s="343"/>
      <c r="M1266" s="343"/>
      <c r="N1266" s="344"/>
      <c r="O1266" s="333"/>
      <c r="P1266" s="333"/>
      <c r="Q1266" s="334"/>
      <c r="R1266" s="334"/>
      <c r="S1266" s="333"/>
      <c r="T1266" s="333"/>
      <c r="U1266" s="334"/>
      <c r="V1266" s="334"/>
      <c r="W1266" s="333"/>
      <c r="X1266" s="333"/>
      <c r="Y1266" s="334"/>
      <c r="Z1266" s="334"/>
      <c r="AA1266" s="333"/>
      <c r="AB1266" s="333"/>
      <c r="AC1266" s="348"/>
      <c r="AD1266" s="349"/>
      <c r="AE1266" s="349"/>
      <c r="AF1266" s="21"/>
      <c r="AG1266" s="332"/>
      <c r="AQ1266" s="68" t="str">
        <f>IFERROR(LEFT(B1265,SEARCH("
",B1265)),B1265)</f>
        <v>Half Pint Glasses x 50</v>
      </c>
      <c r="AR1266" s="193" t="str">
        <f>IF(AS1266="","",MAX(AR$879:AR1265)+1)</f>
        <v/>
      </c>
      <c r="AS1266" s="209" t="str">
        <f>IF(SUM(O1266:AB1266)&gt;0,AQ1266,"")</f>
        <v/>
      </c>
      <c r="AT1266" s="251" t="str">
        <f>IF(O1266&gt;0,O1266,"")</f>
        <v/>
      </c>
      <c r="AU1266" s="212" t="str">
        <f>IF(Q1266&gt;0,Q1266,"")</f>
        <v/>
      </c>
      <c r="AV1266" s="212" t="str">
        <f>IF(S1266&gt;0,S1266,"")</f>
        <v/>
      </c>
      <c r="AW1266" s="212" t="str">
        <f>IF(U1266&gt;0,U1266,"")</f>
        <v/>
      </c>
      <c r="AX1266" s="212" t="str">
        <f>IF(W1266&gt;0,W1266,"")</f>
        <v/>
      </c>
      <c r="AY1266" s="213" t="str">
        <f>IF(Y1266&gt;0,Y1266,"")</f>
        <v/>
      </c>
      <c r="AZ1266" s="213" t="str">
        <f>IF(AA1266&gt;0,AA1266,"")</f>
        <v/>
      </c>
      <c r="BA1266" s="255" t="str">
        <f>IF(SUM(O1266:AB1266)&gt;0,(SUM(O1266:AB1266)*H1265),"")</f>
        <v/>
      </c>
      <c r="BB1266" s="255" t="str">
        <f>IF(SUM(O1266:AB1266)&gt;0,K1266,"")</f>
        <v/>
      </c>
      <c r="BC1266" s="277" t="str">
        <f>IF(SUM(O1266:AB1266)&gt;0,"ITEM","")</f>
        <v/>
      </c>
      <c r="BD1266" s="193" t="str">
        <f>IF(BE1266="","",MAX(BD$879:BD1265)+1)</f>
        <v/>
      </c>
      <c r="BG1266" s="280" t="str">
        <f t="shared" si="84"/>
        <v/>
      </c>
      <c r="BH1266" s="279" t="str">
        <f t="shared" si="85"/>
        <v/>
      </c>
      <c r="BI1266" s="279" t="str">
        <f t="shared" si="86"/>
        <v/>
      </c>
      <c r="BJ1266" s="279" t="str">
        <f t="shared" si="87"/>
        <v/>
      </c>
      <c r="BK1266" s="279" t="str">
        <f t="shared" si="88"/>
        <v/>
      </c>
      <c r="BL1266" s="279" t="str">
        <f t="shared" si="89"/>
        <v/>
      </c>
      <c r="BM1266" s="279" t="str">
        <f t="shared" si="90"/>
        <v/>
      </c>
      <c r="BN1266" s="279" t="str">
        <f t="shared" si="91"/>
        <v/>
      </c>
      <c r="BO1266" s="279" t="str">
        <f t="shared" si="92"/>
        <v/>
      </c>
      <c r="BP1266" s="279" t="str">
        <f t="shared" si="93"/>
        <v/>
      </c>
      <c r="BQ1266" s="282" t="str">
        <f t="shared" si="94"/>
        <v/>
      </c>
      <c r="BR1266" s="280" t="str">
        <f t="shared" si="95"/>
        <v/>
      </c>
      <c r="BS1266" s="282" t="str">
        <f t="shared" si="96"/>
        <v/>
      </c>
    </row>
    <row r="1267" spans="1:71" ht="7" customHeight="1">
      <c r="A1267" s="21"/>
      <c r="B1267" s="21"/>
      <c r="C1267" s="21"/>
      <c r="D1267" s="21"/>
      <c r="E1267" s="21"/>
      <c r="F1267" s="21"/>
      <c r="G1267" s="21"/>
      <c r="H1267" s="21"/>
      <c r="I1267" s="21"/>
      <c r="J1267" s="21"/>
      <c r="K1267" s="21"/>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R1267" s="193" t="str">
        <f>IF(AS1267="","",MAX(AR$879:AR1266)+1)</f>
        <v/>
      </c>
      <c r="BD1267" s="193" t="str">
        <f>IF(BE1267="","",MAX(BD$879:BD1266)+1)</f>
        <v/>
      </c>
      <c r="BG1267" s="280" t="str">
        <f t="shared" si="84"/>
        <v/>
      </c>
      <c r="BH1267" s="279" t="str">
        <f t="shared" si="85"/>
        <v/>
      </c>
      <c r="BI1267" s="279" t="str">
        <f t="shared" si="86"/>
        <v/>
      </c>
      <c r="BJ1267" s="279" t="str">
        <f t="shared" si="87"/>
        <v/>
      </c>
      <c r="BK1267" s="279" t="str">
        <f t="shared" si="88"/>
        <v/>
      </c>
      <c r="BL1267" s="279" t="str">
        <f t="shared" si="89"/>
        <v/>
      </c>
      <c r="BM1267" s="279" t="str">
        <f t="shared" si="90"/>
        <v/>
      </c>
      <c r="BN1267" s="279" t="str">
        <f t="shared" si="91"/>
        <v/>
      </c>
      <c r="BO1267" s="279" t="str">
        <f t="shared" si="92"/>
        <v/>
      </c>
      <c r="BP1267" s="279" t="str">
        <f t="shared" si="93"/>
        <v/>
      </c>
      <c r="BQ1267" s="282" t="str">
        <f t="shared" si="94"/>
        <v/>
      </c>
      <c r="BR1267" s="280" t="str">
        <f t="shared" si="95"/>
        <v/>
      </c>
      <c r="BS1267" s="282" t="str">
        <f t="shared" si="96"/>
        <v/>
      </c>
    </row>
    <row r="1268" spans="1:71" ht="20.149999999999999" customHeight="1">
      <c r="A1268" s="57"/>
      <c r="B1268" s="345" t="s">
        <v>700</v>
      </c>
      <c r="C1268" s="345"/>
      <c r="D1268" s="345"/>
      <c r="E1268" s="345"/>
      <c r="F1268" s="345"/>
      <c r="G1268" s="345"/>
      <c r="H1268" s="340">
        <f>VLOOKUP($AG1268,PriceList,3,FALSE)</f>
        <v>4.75</v>
      </c>
      <c r="I1268" s="340"/>
      <c r="J1268" s="341"/>
      <c r="K1268" s="342"/>
      <c r="L1268" s="343"/>
      <c r="M1268" s="343"/>
      <c r="N1268" s="344"/>
      <c r="O1268" s="333"/>
      <c r="P1268" s="333"/>
      <c r="Q1268" s="334"/>
      <c r="R1268" s="334"/>
      <c r="S1268" s="333"/>
      <c r="T1268" s="333"/>
      <c r="U1268" s="334"/>
      <c r="V1268" s="334"/>
      <c r="W1268" s="333"/>
      <c r="X1268" s="333"/>
      <c r="Y1268" s="334"/>
      <c r="Z1268" s="334"/>
      <c r="AA1268" s="333"/>
      <c r="AB1268" s="333"/>
      <c r="AC1268" s="348">
        <f>(SUM(O1268:AB1269))*H1268</f>
        <v>0</v>
      </c>
      <c r="AD1268" s="349"/>
      <c r="AE1268" s="349"/>
      <c r="AF1268" s="21"/>
      <c r="AG1268" s="332" t="s">
        <v>701</v>
      </c>
      <c r="AJ1268" s="116" t="b">
        <f>OR(ISERROR(AC1268),ISERROR(H1268))</f>
        <v>0</v>
      </c>
      <c r="AQ1268" s="68" t="str">
        <f>IFERROR(LEFT(B1268,SEARCH("
",B1268)),B1268)</f>
        <v>Paper Plates x 25</v>
      </c>
      <c r="AR1268" s="193" t="str">
        <f>IF(AS1268="","",MAX(AR$879:AR1267)+1)</f>
        <v/>
      </c>
      <c r="AS1268" s="252" t="str">
        <f>IF(SUM(O1268:AB1268)&gt;0,AQ1268,"")</f>
        <v/>
      </c>
      <c r="AT1268" s="253" t="str">
        <f>IF(O1268&gt;0,O1268,"")</f>
        <v/>
      </c>
      <c r="AU1268" s="254" t="str">
        <f>IF(Q1268&gt;0,Q1268,"")</f>
        <v/>
      </c>
      <c r="AV1268" s="254" t="str">
        <f>IF(S1268&gt;0,S1268,"")</f>
        <v/>
      </c>
      <c r="AW1268" s="254" t="str">
        <f>IF(U1268&gt;0,U1268,"")</f>
        <v/>
      </c>
      <c r="AX1268" s="254" t="str">
        <f>IF(W1268&gt;0,W1268,"")</f>
        <v/>
      </c>
      <c r="AY1268" s="255" t="str">
        <f>IF(Y1268&gt;0,Y1268,"")</f>
        <v/>
      </c>
      <c r="AZ1268" s="255" t="str">
        <f>IF(AA1268&gt;0,AA1268,"")</f>
        <v/>
      </c>
      <c r="BA1268" s="255" t="str">
        <f>IF(SUM(O1268:AB1268)&gt;0,(SUM(O1268:AB1268)*H1268),"")</f>
        <v/>
      </c>
      <c r="BB1268" s="255" t="str">
        <f>IF(SUM(O1268:AB1268)&gt;0,K1268,"")</f>
        <v/>
      </c>
      <c r="BC1268" s="276" t="str">
        <f>IF(SUM(O1268:AB1268)&gt;0,"ITEM","")</f>
        <v/>
      </c>
      <c r="BD1268" s="193" t="str">
        <f>IF(BE1268="","",MAX(BD$879:BD1267)+1)</f>
        <v/>
      </c>
      <c r="BG1268" s="280" t="str">
        <f t="shared" si="84"/>
        <v/>
      </c>
      <c r="BH1268" s="279" t="str">
        <f t="shared" si="85"/>
        <v/>
      </c>
      <c r="BI1268" s="279" t="str">
        <f t="shared" si="86"/>
        <v/>
      </c>
      <c r="BJ1268" s="279" t="str">
        <f t="shared" si="87"/>
        <v/>
      </c>
      <c r="BK1268" s="279" t="str">
        <f t="shared" si="88"/>
        <v/>
      </c>
      <c r="BL1268" s="279" t="str">
        <f t="shared" si="89"/>
        <v/>
      </c>
      <c r="BM1268" s="279" t="str">
        <f t="shared" si="90"/>
        <v/>
      </c>
      <c r="BN1268" s="279" t="str">
        <f t="shared" si="91"/>
        <v/>
      </c>
      <c r="BO1268" s="279" t="str">
        <f t="shared" si="92"/>
        <v/>
      </c>
      <c r="BP1268" s="279" t="str">
        <f t="shared" si="93"/>
        <v/>
      </c>
      <c r="BQ1268" s="282" t="str">
        <f t="shared" si="94"/>
        <v/>
      </c>
      <c r="BR1268" s="280" t="str">
        <f t="shared" si="95"/>
        <v/>
      </c>
      <c r="BS1268" s="282" t="str">
        <f t="shared" si="96"/>
        <v/>
      </c>
    </row>
    <row r="1269" spans="1:71" ht="20.149999999999999" customHeight="1">
      <c r="A1269" s="57"/>
      <c r="B1269" s="345"/>
      <c r="C1269" s="345"/>
      <c r="D1269" s="345"/>
      <c r="E1269" s="345"/>
      <c r="F1269" s="345"/>
      <c r="G1269" s="345"/>
      <c r="H1269" s="340"/>
      <c r="I1269" s="340"/>
      <c r="J1269" s="341"/>
      <c r="K1269" s="342"/>
      <c r="L1269" s="343"/>
      <c r="M1269" s="343"/>
      <c r="N1269" s="344"/>
      <c r="O1269" s="333"/>
      <c r="P1269" s="333"/>
      <c r="Q1269" s="334"/>
      <c r="R1269" s="334"/>
      <c r="S1269" s="333"/>
      <c r="T1269" s="333"/>
      <c r="U1269" s="334"/>
      <c r="V1269" s="334"/>
      <c r="W1269" s="333"/>
      <c r="X1269" s="333"/>
      <c r="Y1269" s="334"/>
      <c r="Z1269" s="334"/>
      <c r="AA1269" s="333"/>
      <c r="AB1269" s="333"/>
      <c r="AC1269" s="348"/>
      <c r="AD1269" s="349"/>
      <c r="AE1269" s="349"/>
      <c r="AF1269" s="21"/>
      <c r="AG1269" s="332"/>
      <c r="AQ1269" s="68" t="str">
        <f>IFERROR(LEFT(B1268,SEARCH("
",B1268)),B1268)</f>
        <v>Paper Plates x 25</v>
      </c>
      <c r="AR1269" s="193" t="str">
        <f>IF(AS1269="","",MAX(AR$879:AR1268)+1)</f>
        <v/>
      </c>
      <c r="AS1269" s="209" t="str">
        <f>IF(SUM(O1269:AB1269)&gt;0,AQ1269,"")</f>
        <v/>
      </c>
      <c r="AT1269" s="251" t="str">
        <f>IF(O1269&gt;0,O1269,"")</f>
        <v/>
      </c>
      <c r="AU1269" s="212" t="str">
        <f>IF(Q1269&gt;0,Q1269,"")</f>
        <v/>
      </c>
      <c r="AV1269" s="212" t="str">
        <f>IF(S1269&gt;0,S1269,"")</f>
        <v/>
      </c>
      <c r="AW1269" s="212" t="str">
        <f>IF(U1269&gt;0,U1269,"")</f>
        <v/>
      </c>
      <c r="AX1269" s="212" t="str">
        <f>IF(W1269&gt;0,W1269,"")</f>
        <v/>
      </c>
      <c r="AY1269" s="213" t="str">
        <f>IF(Y1269&gt;0,Y1269,"")</f>
        <v/>
      </c>
      <c r="AZ1269" s="213" t="str">
        <f>IF(AA1269&gt;0,AA1269,"")</f>
        <v/>
      </c>
      <c r="BA1269" s="255" t="str">
        <f>IF(SUM(O1269:AB1269)&gt;0,(SUM(O1269:AB1269)*H1268),"")</f>
        <v/>
      </c>
      <c r="BB1269" s="255" t="str">
        <f>IF(SUM(O1269:AB1269)&gt;0,K1269,"")</f>
        <v/>
      </c>
      <c r="BC1269" s="277" t="str">
        <f>IF(SUM(O1269:AB1269)&gt;0,"ITEM","")</f>
        <v/>
      </c>
      <c r="BD1269" s="193" t="str">
        <f>IF(BE1269="","",MAX(BD$879:BD1268)+1)</f>
        <v/>
      </c>
      <c r="BG1269" s="280" t="str">
        <f t="shared" si="84"/>
        <v/>
      </c>
      <c r="BH1269" s="279" t="str">
        <f t="shared" si="85"/>
        <v/>
      </c>
      <c r="BI1269" s="279" t="str">
        <f t="shared" si="86"/>
        <v/>
      </c>
      <c r="BJ1269" s="279" t="str">
        <f t="shared" si="87"/>
        <v/>
      </c>
      <c r="BK1269" s="279" t="str">
        <f t="shared" si="88"/>
        <v/>
      </c>
      <c r="BL1269" s="279" t="str">
        <f t="shared" si="89"/>
        <v/>
      </c>
      <c r="BM1269" s="279" t="str">
        <f t="shared" si="90"/>
        <v/>
      </c>
      <c r="BN1269" s="279" t="str">
        <f t="shared" si="91"/>
        <v/>
      </c>
      <c r="BO1269" s="279" t="str">
        <f t="shared" si="92"/>
        <v/>
      </c>
      <c r="BP1269" s="279" t="str">
        <f t="shared" si="93"/>
        <v/>
      </c>
      <c r="BQ1269" s="282" t="str">
        <f t="shared" si="94"/>
        <v/>
      </c>
      <c r="BR1269" s="280" t="str">
        <f t="shared" si="95"/>
        <v/>
      </c>
      <c r="BS1269" s="282" t="str">
        <f t="shared" si="96"/>
        <v/>
      </c>
    </row>
    <row r="1270" spans="1:71" ht="7" customHeight="1">
      <c r="A1270" s="21"/>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R1270" s="193" t="str">
        <f>IF(AS1270="","",MAX(AR$879:AR1269)+1)</f>
        <v/>
      </c>
      <c r="BD1270" s="193" t="str">
        <f>IF(BE1270="","",MAX(BD$879:BD1269)+1)</f>
        <v/>
      </c>
      <c r="BG1270" s="280" t="str">
        <f t="shared" si="84"/>
        <v/>
      </c>
      <c r="BH1270" s="279" t="str">
        <f t="shared" si="85"/>
        <v/>
      </c>
      <c r="BI1270" s="279" t="str">
        <f t="shared" si="86"/>
        <v/>
      </c>
      <c r="BJ1270" s="279" t="str">
        <f t="shared" si="87"/>
        <v/>
      </c>
      <c r="BK1270" s="279" t="str">
        <f t="shared" si="88"/>
        <v/>
      </c>
      <c r="BL1270" s="279" t="str">
        <f t="shared" si="89"/>
        <v/>
      </c>
      <c r="BM1270" s="279" t="str">
        <f t="shared" si="90"/>
        <v/>
      </c>
      <c r="BN1270" s="279" t="str">
        <f t="shared" si="91"/>
        <v/>
      </c>
      <c r="BO1270" s="279" t="str">
        <f t="shared" si="92"/>
        <v/>
      </c>
      <c r="BP1270" s="279" t="str">
        <f t="shared" si="93"/>
        <v/>
      </c>
      <c r="BQ1270" s="282" t="str">
        <f t="shared" si="94"/>
        <v/>
      </c>
      <c r="BR1270" s="280" t="str">
        <f t="shared" si="95"/>
        <v/>
      </c>
      <c r="BS1270" s="282" t="str">
        <f t="shared" si="96"/>
        <v/>
      </c>
    </row>
    <row r="1271" spans="1:71" ht="20.149999999999999" hidden="1" customHeight="1">
      <c r="A1271" s="57"/>
      <c r="B1271" s="345" t="s">
        <v>702</v>
      </c>
      <c r="C1271" s="345"/>
      <c r="D1271" s="345"/>
      <c r="E1271" s="345"/>
      <c r="F1271" s="345"/>
      <c r="G1271" s="345"/>
      <c r="H1271" s="340">
        <f>VLOOKUP($AG1271,PriceList,3,FALSE)</f>
        <v>3.85</v>
      </c>
      <c r="I1271" s="340"/>
      <c r="J1271" s="341"/>
      <c r="K1271" s="342"/>
      <c r="L1271" s="343"/>
      <c r="M1271" s="343"/>
      <c r="N1271" s="344"/>
      <c r="O1271" s="333"/>
      <c r="P1271" s="333"/>
      <c r="Q1271" s="334"/>
      <c r="R1271" s="334"/>
      <c r="S1271" s="333"/>
      <c r="T1271" s="333"/>
      <c r="U1271" s="334"/>
      <c r="V1271" s="334"/>
      <c r="W1271" s="333"/>
      <c r="X1271" s="333"/>
      <c r="Y1271" s="334"/>
      <c r="Z1271" s="334"/>
      <c r="AA1271" s="333"/>
      <c r="AB1271" s="333"/>
      <c r="AC1271" s="348">
        <f>(SUM(O1271:AB1272))*H1271</f>
        <v>0</v>
      </c>
      <c r="AD1271" s="349"/>
      <c r="AE1271" s="349"/>
      <c r="AF1271" s="21"/>
      <c r="AG1271" s="332" t="s">
        <v>703</v>
      </c>
      <c r="AJ1271" s="116" t="b">
        <f>OR(ISERROR(AC1271),ISERROR(H1271))</f>
        <v>0</v>
      </c>
      <c r="AQ1271" s="68" t="str">
        <f>IFERROR(LEFT(B1271,SEARCH("
",B1271)),B1271)</f>
        <v>Snack Bowls x 4</v>
      </c>
      <c r="AR1271" s="193" t="str">
        <f>IF(AS1271="","",MAX(AR$879:AR1270)+1)</f>
        <v/>
      </c>
      <c r="AS1271" s="252" t="str">
        <f>IF(SUM(O1271:AB1271)&gt;0,AQ1271,"")</f>
        <v/>
      </c>
      <c r="AT1271" s="253" t="str">
        <f>IF(O1271&gt;0,O1271,"")</f>
        <v/>
      </c>
      <c r="AU1271" s="254" t="str">
        <f>IF(Q1271&gt;0,Q1271,"")</f>
        <v/>
      </c>
      <c r="AV1271" s="254" t="str">
        <f>IF(S1271&gt;0,S1271,"")</f>
        <v/>
      </c>
      <c r="AW1271" s="254" t="str">
        <f>IF(U1271&gt;0,U1271,"")</f>
        <v/>
      </c>
      <c r="AX1271" s="254" t="str">
        <f>IF(W1271&gt;0,W1271,"")</f>
        <v/>
      </c>
      <c r="AY1271" s="255" t="str">
        <f>IF(Y1271&gt;0,Y1271,"")</f>
        <v/>
      </c>
      <c r="AZ1271" s="255" t="str">
        <f>IF(AA1271&gt;0,AA1271,"")</f>
        <v/>
      </c>
      <c r="BA1271" s="255" t="str">
        <f>IF(SUM(O1271:AB1271)&gt;0,(SUM(O1271:AB1271)*H1271),"")</f>
        <v/>
      </c>
      <c r="BB1271" s="255" t="str">
        <f>IF(SUM(O1271:AB1271)&gt;0,K1271,"")</f>
        <v/>
      </c>
      <c r="BC1271" s="276" t="str">
        <f>IF(SUM(O1271:AB1271)&gt;0,"ITEM","")</f>
        <v/>
      </c>
      <c r="BD1271" s="193" t="str">
        <f>IF(BE1271="","",MAX(BD$879:BD1270)+1)</f>
        <v/>
      </c>
      <c r="BG1271" s="280" t="str">
        <f t="shared" si="84"/>
        <v/>
      </c>
      <c r="BH1271" s="279" t="str">
        <f t="shared" si="85"/>
        <v/>
      </c>
      <c r="BI1271" s="279" t="str">
        <f t="shared" si="86"/>
        <v/>
      </c>
      <c r="BJ1271" s="279" t="str">
        <f t="shared" si="87"/>
        <v/>
      </c>
      <c r="BK1271" s="279" t="str">
        <f t="shared" si="88"/>
        <v/>
      </c>
      <c r="BL1271" s="279" t="str">
        <f t="shared" si="89"/>
        <v/>
      </c>
      <c r="BM1271" s="279" t="str">
        <f t="shared" si="90"/>
        <v/>
      </c>
      <c r="BN1271" s="279" t="str">
        <f t="shared" si="91"/>
        <v/>
      </c>
      <c r="BO1271" s="279" t="str">
        <f t="shared" si="92"/>
        <v/>
      </c>
      <c r="BP1271" s="279" t="str">
        <f t="shared" si="93"/>
        <v/>
      </c>
      <c r="BQ1271" s="282" t="str">
        <f t="shared" si="94"/>
        <v/>
      </c>
      <c r="BR1271" s="280" t="str">
        <f t="shared" si="95"/>
        <v/>
      </c>
      <c r="BS1271" s="282" t="str">
        <f t="shared" si="96"/>
        <v/>
      </c>
    </row>
    <row r="1272" spans="1:71" ht="20.149999999999999" hidden="1" customHeight="1">
      <c r="A1272" s="57"/>
      <c r="B1272" s="345"/>
      <c r="C1272" s="345"/>
      <c r="D1272" s="345"/>
      <c r="E1272" s="345"/>
      <c r="F1272" s="345"/>
      <c r="G1272" s="345"/>
      <c r="H1272" s="340"/>
      <c r="I1272" s="340"/>
      <c r="J1272" s="341"/>
      <c r="K1272" s="342"/>
      <c r="L1272" s="343"/>
      <c r="M1272" s="343"/>
      <c r="N1272" s="344"/>
      <c r="O1272" s="333"/>
      <c r="P1272" s="333"/>
      <c r="Q1272" s="334"/>
      <c r="R1272" s="334"/>
      <c r="S1272" s="333"/>
      <c r="T1272" s="333"/>
      <c r="U1272" s="334"/>
      <c r="V1272" s="334"/>
      <c r="W1272" s="333"/>
      <c r="X1272" s="333"/>
      <c r="Y1272" s="334"/>
      <c r="Z1272" s="334"/>
      <c r="AA1272" s="333"/>
      <c r="AB1272" s="333"/>
      <c r="AC1272" s="348"/>
      <c r="AD1272" s="349"/>
      <c r="AE1272" s="349"/>
      <c r="AF1272" s="21"/>
      <c r="AG1272" s="332"/>
      <c r="AQ1272" s="68" t="str">
        <f>IFERROR(LEFT(B1271,SEARCH("
",B1271)),B1271)</f>
        <v>Snack Bowls x 4</v>
      </c>
      <c r="AR1272" s="193" t="str">
        <f>IF(AS1272="","",MAX(AR$879:AR1271)+1)</f>
        <v/>
      </c>
      <c r="AS1272" s="209" t="str">
        <f>IF(SUM(O1272:AB1272)&gt;0,AQ1272,"")</f>
        <v/>
      </c>
      <c r="AT1272" s="251" t="str">
        <f>IF(O1272&gt;0,O1272,"")</f>
        <v/>
      </c>
      <c r="AU1272" s="212" t="str">
        <f>IF(Q1272&gt;0,Q1272,"")</f>
        <v/>
      </c>
      <c r="AV1272" s="212" t="str">
        <f>IF(S1272&gt;0,S1272,"")</f>
        <v/>
      </c>
      <c r="AW1272" s="212" t="str">
        <f>IF(U1272&gt;0,U1272,"")</f>
        <v/>
      </c>
      <c r="AX1272" s="212" t="str">
        <f>IF(W1272&gt;0,W1272,"")</f>
        <v/>
      </c>
      <c r="AY1272" s="213" t="str">
        <f>IF(Y1272&gt;0,Y1272,"")</f>
        <v/>
      </c>
      <c r="AZ1272" s="213" t="str">
        <f>IF(AA1272&gt;0,AA1272,"")</f>
        <v/>
      </c>
      <c r="BA1272" s="255" t="str">
        <f>IF(SUM(O1272:AB1272)&gt;0,(SUM(O1272:AB1272)*H1271),"")</f>
        <v/>
      </c>
      <c r="BB1272" s="255" t="str">
        <f>IF(SUM(O1272:AB1272)&gt;0,K1272,"")</f>
        <v/>
      </c>
      <c r="BC1272" s="277" t="str">
        <f>IF(SUM(O1272:AB1272)&gt;0,"ITEM","")</f>
        <v/>
      </c>
      <c r="BD1272" s="193" t="str">
        <f>IF(BE1272="","",MAX(BD$879:BD1271)+1)</f>
        <v/>
      </c>
      <c r="BG1272" s="280" t="str">
        <f t="shared" si="84"/>
        <v/>
      </c>
      <c r="BH1272" s="279" t="str">
        <f t="shared" si="85"/>
        <v/>
      </c>
      <c r="BI1272" s="279" t="str">
        <f t="shared" si="86"/>
        <v/>
      </c>
      <c r="BJ1272" s="279" t="str">
        <f t="shared" si="87"/>
        <v/>
      </c>
      <c r="BK1272" s="279" t="str">
        <f t="shared" si="88"/>
        <v/>
      </c>
      <c r="BL1272" s="279" t="str">
        <f t="shared" si="89"/>
        <v/>
      </c>
      <c r="BM1272" s="279" t="str">
        <f t="shared" si="90"/>
        <v/>
      </c>
      <c r="BN1272" s="279" t="str">
        <f t="shared" si="91"/>
        <v/>
      </c>
      <c r="BO1272" s="279" t="str">
        <f t="shared" si="92"/>
        <v/>
      </c>
      <c r="BP1272" s="279" t="str">
        <f t="shared" si="93"/>
        <v/>
      </c>
      <c r="BQ1272" s="282" t="str">
        <f t="shared" si="94"/>
        <v/>
      </c>
      <c r="BR1272" s="280" t="str">
        <f t="shared" si="95"/>
        <v/>
      </c>
      <c r="BS1272" s="282" t="str">
        <f t="shared" si="96"/>
        <v/>
      </c>
    </row>
    <row r="1273" spans="1:71" ht="7" hidden="1" customHeight="1">
      <c r="A1273" s="21"/>
      <c r="B1273" s="21"/>
      <c r="C1273" s="21"/>
      <c r="D1273" s="21"/>
      <c r="E1273" s="21"/>
      <c r="F1273" s="21"/>
      <c r="G1273" s="21"/>
      <c r="H1273" s="21"/>
      <c r="I1273" s="21"/>
      <c r="J1273" s="21"/>
      <c r="K1273" s="21"/>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R1273" s="193" t="str">
        <f>IF(AS1273="","",MAX(AR$879:AR1272)+1)</f>
        <v/>
      </c>
      <c r="BD1273" s="193" t="str">
        <f>IF(BE1273="","",MAX(BD$879:BD1272)+1)</f>
        <v/>
      </c>
      <c r="BG1273" s="280" t="str">
        <f t="shared" si="84"/>
        <v/>
      </c>
      <c r="BH1273" s="279" t="str">
        <f t="shared" si="85"/>
        <v/>
      </c>
      <c r="BI1273" s="279" t="str">
        <f t="shared" si="86"/>
        <v/>
      </c>
      <c r="BJ1273" s="279" t="str">
        <f t="shared" si="87"/>
        <v/>
      </c>
      <c r="BK1273" s="279" t="str">
        <f t="shared" si="88"/>
        <v/>
      </c>
      <c r="BL1273" s="279" t="str">
        <f t="shared" si="89"/>
        <v/>
      </c>
      <c r="BM1273" s="279" t="str">
        <f t="shared" si="90"/>
        <v/>
      </c>
      <c r="BN1273" s="279" t="str">
        <f t="shared" si="91"/>
        <v/>
      </c>
      <c r="BO1273" s="279" t="str">
        <f t="shared" si="92"/>
        <v/>
      </c>
      <c r="BP1273" s="279" t="str">
        <f t="shared" si="93"/>
        <v/>
      </c>
      <c r="BQ1273" s="282" t="str">
        <f t="shared" si="94"/>
        <v/>
      </c>
      <c r="BR1273" s="280" t="str">
        <f t="shared" si="95"/>
        <v/>
      </c>
      <c r="BS1273" s="282" t="str">
        <f t="shared" si="96"/>
        <v/>
      </c>
    </row>
    <row r="1274" spans="1:71" ht="20.149999999999999" customHeight="1">
      <c r="A1274" s="57"/>
      <c r="B1274" s="345" t="s">
        <v>704</v>
      </c>
      <c r="C1274" s="345"/>
      <c r="D1274" s="345"/>
      <c r="E1274" s="345"/>
      <c r="F1274" s="345"/>
      <c r="G1274" s="345"/>
      <c r="H1274" s="340">
        <f>VLOOKUP($AG1274,PriceList,3,FALSE)</f>
        <v>1.25</v>
      </c>
      <c r="I1274" s="340"/>
      <c r="J1274" s="341"/>
      <c r="K1274" s="342"/>
      <c r="L1274" s="343"/>
      <c r="M1274" s="343"/>
      <c r="N1274" s="344"/>
      <c r="O1274" s="333"/>
      <c r="P1274" s="333"/>
      <c r="Q1274" s="334"/>
      <c r="R1274" s="334"/>
      <c r="S1274" s="333"/>
      <c r="T1274" s="333"/>
      <c r="U1274" s="334"/>
      <c r="V1274" s="334"/>
      <c r="W1274" s="333"/>
      <c r="X1274" s="333"/>
      <c r="Y1274" s="334"/>
      <c r="Z1274" s="334"/>
      <c r="AA1274" s="333"/>
      <c r="AB1274" s="333"/>
      <c r="AC1274" s="348">
        <f>(SUM(O1274:AB1275))*H1274</f>
        <v>0</v>
      </c>
      <c r="AD1274" s="349"/>
      <c r="AE1274" s="349"/>
      <c r="AF1274" s="21"/>
      <c r="AG1274" s="332" t="s">
        <v>705</v>
      </c>
      <c r="AJ1274" s="116" t="b">
        <f>OR(ISERROR(AC1274),ISERROR(H1274))</f>
        <v>0</v>
      </c>
      <c r="AQ1274" s="68" t="str">
        <f>IFERROR(LEFT(B1274,SEARCH("
",B1274)),B1274)</f>
        <v>Plastic Teaspoons x10</v>
      </c>
      <c r="AR1274" s="193" t="str">
        <f>IF(AS1274="","",MAX(AR$879:AR1273)+1)</f>
        <v/>
      </c>
      <c r="AS1274" s="252" t="str">
        <f>IF(SUM(O1274:AB1274)&gt;0,AQ1274,"")</f>
        <v/>
      </c>
      <c r="AT1274" s="253" t="str">
        <f>IF(O1274&gt;0,O1274,"")</f>
        <v/>
      </c>
      <c r="AU1274" s="254" t="str">
        <f>IF(Q1274&gt;0,Q1274,"")</f>
        <v/>
      </c>
      <c r="AV1274" s="254" t="str">
        <f>IF(S1274&gt;0,S1274,"")</f>
        <v/>
      </c>
      <c r="AW1274" s="254" t="str">
        <f>IF(U1274&gt;0,U1274,"")</f>
        <v/>
      </c>
      <c r="AX1274" s="254" t="str">
        <f>IF(W1274&gt;0,W1274,"")</f>
        <v/>
      </c>
      <c r="AY1274" s="255" t="str">
        <f>IF(Y1274&gt;0,Y1274,"")</f>
        <v/>
      </c>
      <c r="AZ1274" s="255" t="str">
        <f>IF(AA1274&gt;0,AA1274,"")</f>
        <v/>
      </c>
      <c r="BA1274" s="255" t="str">
        <f>IF(SUM(O1274:AB1274)&gt;0,(SUM(O1274:AB1274)*H1274),"")</f>
        <v/>
      </c>
      <c r="BB1274" s="255" t="str">
        <f>IF(SUM(O1274:AB1274)&gt;0,K1274,"")</f>
        <v/>
      </c>
      <c r="BC1274" s="276" t="str">
        <f>IF(SUM(O1274:AB1274)&gt;0,"ITEM","")</f>
        <v/>
      </c>
      <c r="BD1274" s="193" t="str">
        <f>IF(BE1274="","",MAX(BD$879:BD1273)+1)</f>
        <v/>
      </c>
      <c r="BG1274" s="280" t="str">
        <f t="shared" si="84"/>
        <v/>
      </c>
      <c r="BH1274" s="279" t="str">
        <f t="shared" si="85"/>
        <v/>
      </c>
      <c r="BI1274" s="279" t="str">
        <f t="shared" si="86"/>
        <v/>
      </c>
      <c r="BJ1274" s="279" t="str">
        <f t="shared" si="87"/>
        <v/>
      </c>
      <c r="BK1274" s="279" t="str">
        <f t="shared" si="88"/>
        <v/>
      </c>
      <c r="BL1274" s="279" t="str">
        <f t="shared" si="89"/>
        <v/>
      </c>
      <c r="BM1274" s="279" t="str">
        <f t="shared" si="90"/>
        <v/>
      </c>
      <c r="BN1274" s="279" t="str">
        <f t="shared" si="91"/>
        <v/>
      </c>
      <c r="BO1274" s="279" t="str">
        <f t="shared" si="92"/>
        <v/>
      </c>
      <c r="BP1274" s="279" t="str">
        <f t="shared" si="93"/>
        <v/>
      </c>
      <c r="BQ1274" s="282" t="str">
        <f t="shared" si="94"/>
        <v/>
      </c>
      <c r="BR1274" s="280" t="str">
        <f t="shared" si="95"/>
        <v/>
      </c>
      <c r="BS1274" s="282" t="str">
        <f t="shared" si="96"/>
        <v/>
      </c>
    </row>
    <row r="1275" spans="1:71" ht="20.149999999999999" customHeight="1">
      <c r="A1275" s="57"/>
      <c r="B1275" s="345"/>
      <c r="C1275" s="345"/>
      <c r="D1275" s="345"/>
      <c r="E1275" s="345"/>
      <c r="F1275" s="345"/>
      <c r="G1275" s="345"/>
      <c r="H1275" s="340"/>
      <c r="I1275" s="340"/>
      <c r="J1275" s="341"/>
      <c r="K1275" s="342"/>
      <c r="L1275" s="343"/>
      <c r="M1275" s="343"/>
      <c r="N1275" s="344"/>
      <c r="O1275" s="333"/>
      <c r="P1275" s="333"/>
      <c r="Q1275" s="334"/>
      <c r="R1275" s="334"/>
      <c r="S1275" s="333"/>
      <c r="T1275" s="333"/>
      <c r="U1275" s="334"/>
      <c r="V1275" s="334"/>
      <c r="W1275" s="333"/>
      <c r="X1275" s="333"/>
      <c r="Y1275" s="334"/>
      <c r="Z1275" s="334"/>
      <c r="AA1275" s="333"/>
      <c r="AB1275" s="333"/>
      <c r="AC1275" s="348"/>
      <c r="AD1275" s="349"/>
      <c r="AE1275" s="349"/>
      <c r="AF1275" s="21"/>
      <c r="AG1275" s="332"/>
      <c r="AQ1275" s="68" t="str">
        <f>IFERROR(LEFT(B1274,SEARCH("
",B1274)),B1274)</f>
        <v>Plastic Teaspoons x10</v>
      </c>
      <c r="AR1275" s="193" t="str">
        <f>IF(AS1275="","",MAX(AR$879:AR1274)+1)</f>
        <v/>
      </c>
      <c r="AS1275" s="209" t="str">
        <f>IF(SUM(O1275:AB1275)&gt;0,AQ1275,"")</f>
        <v/>
      </c>
      <c r="AT1275" s="251" t="str">
        <f>IF(O1275&gt;0,O1275,"")</f>
        <v/>
      </c>
      <c r="AU1275" s="212" t="str">
        <f>IF(Q1275&gt;0,Q1275,"")</f>
        <v/>
      </c>
      <c r="AV1275" s="212" t="str">
        <f>IF(S1275&gt;0,S1275,"")</f>
        <v/>
      </c>
      <c r="AW1275" s="212" t="str">
        <f>IF(U1275&gt;0,U1275,"")</f>
        <v/>
      </c>
      <c r="AX1275" s="212" t="str">
        <f>IF(W1275&gt;0,W1275,"")</f>
        <v/>
      </c>
      <c r="AY1275" s="213" t="str">
        <f>IF(Y1275&gt;0,Y1275,"")</f>
        <v/>
      </c>
      <c r="AZ1275" s="213" t="str">
        <f>IF(AA1275&gt;0,AA1275,"")</f>
        <v/>
      </c>
      <c r="BA1275" s="255" t="str">
        <f>IF(SUM(O1275:AB1275)&gt;0,(SUM(O1275:AB1275)*H1274),"")</f>
        <v/>
      </c>
      <c r="BB1275" s="255" t="str">
        <f>IF(SUM(O1275:AB1275)&gt;0,K1275,"")</f>
        <v/>
      </c>
      <c r="BC1275" s="277" t="str">
        <f>IF(SUM(O1275:AB1275)&gt;0,"ITEM","")</f>
        <v/>
      </c>
      <c r="BD1275" s="193" t="str">
        <f>IF(BE1275="","",MAX(BD$879:BD1274)+1)</f>
        <v/>
      </c>
      <c r="BG1275" s="280" t="str">
        <f t="shared" si="84"/>
        <v/>
      </c>
      <c r="BH1275" s="279" t="str">
        <f t="shared" si="85"/>
        <v/>
      </c>
      <c r="BI1275" s="279" t="str">
        <f t="shared" si="86"/>
        <v/>
      </c>
      <c r="BJ1275" s="279" t="str">
        <f t="shared" si="87"/>
        <v/>
      </c>
      <c r="BK1275" s="279" t="str">
        <f t="shared" si="88"/>
        <v/>
      </c>
      <c r="BL1275" s="279" t="str">
        <f t="shared" si="89"/>
        <v/>
      </c>
      <c r="BM1275" s="279" t="str">
        <f t="shared" si="90"/>
        <v/>
      </c>
      <c r="BN1275" s="279" t="str">
        <f t="shared" si="91"/>
        <v/>
      </c>
      <c r="BO1275" s="279" t="str">
        <f t="shared" si="92"/>
        <v/>
      </c>
      <c r="BP1275" s="279" t="str">
        <f t="shared" si="93"/>
        <v/>
      </c>
      <c r="BQ1275" s="282" t="str">
        <f t="shared" si="94"/>
        <v/>
      </c>
      <c r="BR1275" s="280" t="str">
        <f t="shared" si="95"/>
        <v/>
      </c>
      <c r="BS1275" s="282" t="str">
        <f t="shared" si="96"/>
        <v/>
      </c>
    </row>
    <row r="1276" spans="1:71" ht="7" customHeight="1">
      <c r="A1276" s="21"/>
      <c r="B1276" s="21"/>
      <c r="C1276" s="21"/>
      <c r="D1276" s="21"/>
      <c r="E1276" s="21"/>
      <c r="F1276" s="21"/>
      <c r="G1276" s="21"/>
      <c r="H1276" s="21"/>
      <c r="I1276" s="21"/>
      <c r="J1276" s="21"/>
      <c r="K1276" s="21"/>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R1276" s="193" t="str">
        <f>IF(AS1276="","",MAX(AR$879:AR1275)+1)</f>
        <v/>
      </c>
      <c r="BD1276" s="193" t="str">
        <f>IF(BE1276="","",MAX(BD$879:BD1275)+1)</f>
        <v/>
      </c>
      <c r="BG1276" s="280" t="str">
        <f t="shared" si="84"/>
        <v/>
      </c>
      <c r="BH1276" s="279" t="str">
        <f t="shared" si="85"/>
        <v/>
      </c>
      <c r="BI1276" s="279" t="str">
        <f t="shared" si="86"/>
        <v/>
      </c>
      <c r="BJ1276" s="279" t="str">
        <f t="shared" si="87"/>
        <v/>
      </c>
      <c r="BK1276" s="279" t="str">
        <f t="shared" si="88"/>
        <v/>
      </c>
      <c r="BL1276" s="279" t="str">
        <f t="shared" si="89"/>
        <v/>
      </c>
      <c r="BM1276" s="279" t="str">
        <f t="shared" si="90"/>
        <v/>
      </c>
      <c r="BN1276" s="279" t="str">
        <f t="shared" si="91"/>
        <v/>
      </c>
      <c r="BO1276" s="279" t="str">
        <f t="shared" si="92"/>
        <v/>
      </c>
      <c r="BP1276" s="279" t="str">
        <f t="shared" si="93"/>
        <v/>
      </c>
      <c r="BQ1276" s="282" t="str">
        <f t="shared" si="94"/>
        <v/>
      </c>
      <c r="BR1276" s="280" t="str">
        <f t="shared" si="95"/>
        <v/>
      </c>
      <c r="BS1276" s="282" t="str">
        <f t="shared" si="96"/>
        <v/>
      </c>
    </row>
    <row r="1277" spans="1:71" ht="20.149999999999999" customHeight="1">
      <c r="A1277" s="57"/>
      <c r="B1277" s="345" t="s">
        <v>706</v>
      </c>
      <c r="C1277" s="345"/>
      <c r="D1277" s="345"/>
      <c r="E1277" s="345"/>
      <c r="F1277" s="345"/>
      <c r="G1277" s="345"/>
      <c r="H1277" s="340">
        <f>VLOOKUP($AG1277,PriceList,3,FALSE)</f>
        <v>5.0999999999999996</v>
      </c>
      <c r="I1277" s="340"/>
      <c r="J1277" s="341"/>
      <c r="K1277" s="342"/>
      <c r="L1277" s="343"/>
      <c r="M1277" s="343"/>
      <c r="N1277" s="344"/>
      <c r="O1277" s="333"/>
      <c r="P1277" s="333"/>
      <c r="Q1277" s="334"/>
      <c r="R1277" s="334"/>
      <c r="S1277" s="333"/>
      <c r="T1277" s="333"/>
      <c r="U1277" s="334"/>
      <c r="V1277" s="334"/>
      <c r="W1277" s="333"/>
      <c r="X1277" s="333"/>
      <c r="Y1277" s="334"/>
      <c r="Z1277" s="334"/>
      <c r="AA1277" s="333"/>
      <c r="AB1277" s="333"/>
      <c r="AC1277" s="348">
        <f>(SUM(O1277:AB1278))*H1277</f>
        <v>0</v>
      </c>
      <c r="AD1277" s="349"/>
      <c r="AE1277" s="349"/>
      <c r="AF1277" s="21"/>
      <c r="AG1277" s="332" t="s">
        <v>707</v>
      </c>
      <c r="AJ1277" s="116" t="b">
        <f>OR(ISERROR(AC1277),ISERROR(H1277))</f>
        <v>0</v>
      </c>
      <c r="AQ1277" s="68" t="str">
        <f>IFERROR(LEFT(B1277,SEARCH("
",B1277)),B1277)</f>
        <v>White Serviettes x 100</v>
      </c>
      <c r="AR1277" s="193" t="str">
        <f>IF(AS1277="","",MAX(AR$879:AR1276)+1)</f>
        <v/>
      </c>
      <c r="AS1277" s="252" t="str">
        <f>IF(SUM(O1277:AB1277)&gt;0,AQ1277,"")</f>
        <v/>
      </c>
      <c r="AT1277" s="253" t="str">
        <f>IF(O1277&gt;0,O1277,"")</f>
        <v/>
      </c>
      <c r="AU1277" s="254" t="str">
        <f>IF(Q1277&gt;0,Q1277,"")</f>
        <v/>
      </c>
      <c r="AV1277" s="254" t="str">
        <f>IF(S1277&gt;0,S1277,"")</f>
        <v/>
      </c>
      <c r="AW1277" s="254" t="str">
        <f>IF(U1277&gt;0,U1277,"")</f>
        <v/>
      </c>
      <c r="AX1277" s="254" t="str">
        <f>IF(W1277&gt;0,W1277,"")</f>
        <v/>
      </c>
      <c r="AY1277" s="255" t="str">
        <f>IF(Y1277&gt;0,Y1277,"")</f>
        <v/>
      </c>
      <c r="AZ1277" s="255" t="str">
        <f>IF(AA1277&gt;0,AA1277,"")</f>
        <v/>
      </c>
      <c r="BA1277" s="255" t="str">
        <f>IF(SUM(O1277:AB1277)&gt;0,(SUM(O1277:AB1277)*H1277),"")</f>
        <v/>
      </c>
      <c r="BB1277" s="255" t="str">
        <f>IF(SUM(O1277:AB1277)&gt;0,K1277,"")</f>
        <v/>
      </c>
      <c r="BC1277" s="276" t="str">
        <f>IF(SUM(O1277:AB1277)&gt;0,"ITEM","")</f>
        <v/>
      </c>
      <c r="BD1277" s="193" t="str">
        <f>IF(BE1277="","",MAX(BD$879:BD1276)+1)</f>
        <v/>
      </c>
      <c r="BG1277" s="280" t="str">
        <f t="shared" si="84"/>
        <v/>
      </c>
      <c r="BH1277" s="279" t="str">
        <f t="shared" si="85"/>
        <v/>
      </c>
      <c r="BI1277" s="279" t="str">
        <f t="shared" si="86"/>
        <v/>
      </c>
      <c r="BJ1277" s="279" t="str">
        <f t="shared" si="87"/>
        <v/>
      </c>
      <c r="BK1277" s="279" t="str">
        <f t="shared" si="88"/>
        <v/>
      </c>
      <c r="BL1277" s="279" t="str">
        <f t="shared" si="89"/>
        <v/>
      </c>
      <c r="BM1277" s="279" t="str">
        <f t="shared" si="90"/>
        <v/>
      </c>
      <c r="BN1277" s="279" t="str">
        <f t="shared" si="91"/>
        <v/>
      </c>
      <c r="BO1277" s="279" t="str">
        <f t="shared" si="92"/>
        <v/>
      </c>
      <c r="BP1277" s="279" t="str">
        <f t="shared" si="93"/>
        <v/>
      </c>
      <c r="BQ1277" s="282" t="str">
        <f t="shared" si="94"/>
        <v/>
      </c>
      <c r="BR1277" s="280" t="str">
        <f t="shared" si="95"/>
        <v/>
      </c>
      <c r="BS1277" s="282" t="str">
        <f t="shared" si="96"/>
        <v/>
      </c>
    </row>
    <row r="1278" spans="1:71" ht="20.149999999999999" customHeight="1">
      <c r="A1278" s="57"/>
      <c r="B1278" s="345"/>
      <c r="C1278" s="345"/>
      <c r="D1278" s="345"/>
      <c r="E1278" s="345"/>
      <c r="F1278" s="345"/>
      <c r="G1278" s="345"/>
      <c r="H1278" s="340"/>
      <c r="I1278" s="340"/>
      <c r="J1278" s="341"/>
      <c r="K1278" s="342"/>
      <c r="L1278" s="343"/>
      <c r="M1278" s="343"/>
      <c r="N1278" s="344"/>
      <c r="O1278" s="333"/>
      <c r="P1278" s="333"/>
      <c r="Q1278" s="334"/>
      <c r="R1278" s="334"/>
      <c r="S1278" s="333"/>
      <c r="T1278" s="333"/>
      <c r="U1278" s="334"/>
      <c r="V1278" s="334"/>
      <c r="W1278" s="333"/>
      <c r="X1278" s="333"/>
      <c r="Y1278" s="334"/>
      <c r="Z1278" s="334"/>
      <c r="AA1278" s="333"/>
      <c r="AB1278" s="333"/>
      <c r="AC1278" s="348"/>
      <c r="AD1278" s="349"/>
      <c r="AE1278" s="349"/>
      <c r="AF1278" s="21"/>
      <c r="AG1278" s="332"/>
      <c r="AQ1278" s="68" t="str">
        <f>IFERROR(LEFT(B1277,SEARCH("
",B1277)),B1277)</f>
        <v>White Serviettes x 100</v>
      </c>
      <c r="AR1278" s="193" t="str">
        <f>IF(AS1278="","",MAX(AR$879:AR1277)+1)</f>
        <v/>
      </c>
      <c r="AS1278" s="209" t="str">
        <f>IF(SUM(O1278:AB1278)&gt;0,AQ1278,"")</f>
        <v/>
      </c>
      <c r="AT1278" s="251" t="str">
        <f>IF(O1278&gt;0,O1278,"")</f>
        <v/>
      </c>
      <c r="AU1278" s="212" t="str">
        <f>IF(Q1278&gt;0,Q1278,"")</f>
        <v/>
      </c>
      <c r="AV1278" s="212" t="str">
        <f>IF(S1278&gt;0,S1278,"")</f>
        <v/>
      </c>
      <c r="AW1278" s="212" t="str">
        <f>IF(U1278&gt;0,U1278,"")</f>
        <v/>
      </c>
      <c r="AX1278" s="212" t="str">
        <f>IF(W1278&gt;0,W1278,"")</f>
        <v/>
      </c>
      <c r="AY1278" s="213" t="str">
        <f>IF(Y1278&gt;0,Y1278,"")</f>
        <v/>
      </c>
      <c r="AZ1278" s="213" t="str">
        <f>IF(AA1278&gt;0,AA1278,"")</f>
        <v/>
      </c>
      <c r="BA1278" s="255" t="str">
        <f>IF(SUM(O1278:AB1278)&gt;0,(SUM(O1278:AB1278)*H1277),"")</f>
        <v/>
      </c>
      <c r="BB1278" s="255" t="str">
        <f>IF(SUM(O1278:AB1278)&gt;0,K1278,"")</f>
        <v/>
      </c>
      <c r="BC1278" s="277" t="str">
        <f>IF(SUM(O1278:AB1278)&gt;0,"ITEM","")</f>
        <v/>
      </c>
      <c r="BD1278" s="193" t="str">
        <f>IF(BE1278="","",MAX(BD$879:BD1277)+1)</f>
        <v/>
      </c>
      <c r="BG1278" s="280" t="str">
        <f t="shared" si="84"/>
        <v/>
      </c>
      <c r="BH1278" s="279" t="str">
        <f t="shared" si="85"/>
        <v/>
      </c>
      <c r="BI1278" s="279" t="str">
        <f t="shared" si="86"/>
        <v/>
      </c>
      <c r="BJ1278" s="279" t="str">
        <f t="shared" si="87"/>
        <v/>
      </c>
      <c r="BK1278" s="279" t="str">
        <f t="shared" si="88"/>
        <v/>
      </c>
      <c r="BL1278" s="279" t="str">
        <f t="shared" si="89"/>
        <v/>
      </c>
      <c r="BM1278" s="279" t="str">
        <f t="shared" si="90"/>
        <v/>
      </c>
      <c r="BN1278" s="279" t="str">
        <f t="shared" si="91"/>
        <v/>
      </c>
      <c r="BO1278" s="279" t="str">
        <f t="shared" si="92"/>
        <v/>
      </c>
      <c r="BP1278" s="279" t="str">
        <f t="shared" si="93"/>
        <v/>
      </c>
      <c r="BQ1278" s="282" t="str">
        <f t="shared" si="94"/>
        <v/>
      </c>
      <c r="BR1278" s="280" t="str">
        <f t="shared" si="95"/>
        <v/>
      </c>
      <c r="BS1278" s="282" t="str">
        <f t="shared" si="96"/>
        <v/>
      </c>
    </row>
    <row r="1279" spans="1:71" ht="7" customHeight="1">
      <c r="A1279" s="21"/>
      <c r="B1279" s="21"/>
      <c r="C1279" s="21"/>
      <c r="D1279" s="21"/>
      <c r="E1279" s="21"/>
      <c r="F1279" s="21"/>
      <c r="G1279" s="21"/>
      <c r="H1279" s="21"/>
      <c r="I1279" s="21"/>
      <c r="J1279" s="21"/>
      <c r="K1279" s="21"/>
      <c r="L1279" s="21"/>
      <c r="M1279" s="21"/>
      <c r="N1279" s="21"/>
      <c r="O1279" s="21"/>
      <c r="P1279" s="21"/>
      <c r="Q1279" s="21"/>
      <c r="R1279" s="21"/>
      <c r="S1279" s="21"/>
      <c r="T1279" s="21"/>
      <c r="U1279" s="21"/>
      <c r="V1279" s="21"/>
      <c r="W1279" s="21"/>
      <c r="X1279" s="21"/>
      <c r="Y1279" s="21"/>
      <c r="Z1279" s="21"/>
      <c r="AA1279" s="21"/>
      <c r="AB1279" s="21"/>
      <c r="AC1279" s="192"/>
      <c r="AD1279" s="192"/>
      <c r="AE1279" s="192"/>
      <c r="AF1279" s="21"/>
      <c r="AR1279" s="193" t="str">
        <f>IF(AS1279="","",MAX(AR$879:AR1278)+1)</f>
        <v/>
      </c>
      <c r="BD1279" s="193" t="str">
        <f>IF(BE1279="","",MAX(BD$879:BD1278)+1)</f>
        <v/>
      </c>
      <c r="BG1279" s="280" t="str">
        <f t="shared" si="84"/>
        <v/>
      </c>
      <c r="BH1279" s="279" t="str">
        <f t="shared" si="85"/>
        <v/>
      </c>
      <c r="BI1279" s="279" t="str">
        <f t="shared" si="86"/>
        <v/>
      </c>
      <c r="BJ1279" s="279" t="str">
        <f t="shared" si="87"/>
        <v/>
      </c>
      <c r="BK1279" s="279" t="str">
        <f t="shared" si="88"/>
        <v/>
      </c>
      <c r="BL1279" s="279" t="str">
        <f t="shared" si="89"/>
        <v/>
      </c>
      <c r="BM1279" s="279" t="str">
        <f t="shared" si="90"/>
        <v/>
      </c>
      <c r="BN1279" s="279" t="str">
        <f t="shared" si="91"/>
        <v/>
      </c>
      <c r="BO1279" s="279" t="str">
        <f t="shared" si="92"/>
        <v/>
      </c>
      <c r="BP1279" s="279" t="str">
        <f t="shared" si="93"/>
        <v/>
      </c>
      <c r="BQ1279" s="282" t="str">
        <f t="shared" si="94"/>
        <v/>
      </c>
      <c r="BR1279" s="280" t="str">
        <f t="shared" si="95"/>
        <v/>
      </c>
      <c r="BS1279" s="282" t="str">
        <f t="shared" si="96"/>
        <v/>
      </c>
    </row>
    <row r="1280" spans="1:71" ht="20.149999999999999" customHeight="1">
      <c r="A1280" s="57"/>
      <c r="B1280" s="345" t="s">
        <v>708</v>
      </c>
      <c r="C1280" s="345"/>
      <c r="D1280" s="345"/>
      <c r="E1280" s="345"/>
      <c r="F1280" s="345"/>
      <c r="G1280" s="345"/>
      <c r="H1280" s="340">
        <f>VLOOKUP($AG1280,PriceList,3,FALSE)</f>
        <v>8.15</v>
      </c>
      <c r="I1280" s="340"/>
      <c r="J1280" s="341"/>
      <c r="K1280" s="342"/>
      <c r="L1280" s="343"/>
      <c r="M1280" s="343"/>
      <c r="N1280" s="344"/>
      <c r="O1280" s="333"/>
      <c r="P1280" s="333"/>
      <c r="Q1280" s="334"/>
      <c r="R1280" s="334"/>
      <c r="S1280" s="333"/>
      <c r="T1280" s="333"/>
      <c r="U1280" s="334"/>
      <c r="V1280" s="334"/>
      <c r="W1280" s="333"/>
      <c r="X1280" s="333"/>
      <c r="Y1280" s="334"/>
      <c r="Z1280" s="334"/>
      <c r="AA1280" s="333"/>
      <c r="AB1280" s="333"/>
      <c r="AC1280" s="348">
        <f>(SUM(O1280:AB1281))*H1280</f>
        <v>0</v>
      </c>
      <c r="AD1280" s="349"/>
      <c r="AE1280" s="349"/>
      <c r="AF1280" s="21"/>
      <c r="AG1280" s="332" t="s">
        <v>709</v>
      </c>
      <c r="AJ1280" s="116" t="b">
        <f>OR(ISERROR(AC1279),ISERROR(H1280))</f>
        <v>0</v>
      </c>
      <c r="AQ1280" s="68" t="str">
        <f>IFERROR(LEFT(B1280,SEARCH("
",B1280)),B1280)</f>
        <v>Wooden Stirrers x 1000</v>
      </c>
      <c r="AR1280" s="193" t="str">
        <f>IF(AS1280="","",MAX(AR$879:AR1279)+1)</f>
        <v/>
      </c>
      <c r="AS1280" s="252" t="str">
        <f>IF(SUM(O1280:AB1280)&gt;0,AQ1280,"")</f>
        <v/>
      </c>
      <c r="AT1280" s="253" t="str">
        <f>IF(O1280&gt;0,O1280,"")</f>
        <v/>
      </c>
      <c r="AU1280" s="254" t="str">
        <f>IF(Q1280&gt;0,Q1280,"")</f>
        <v/>
      </c>
      <c r="AV1280" s="254" t="str">
        <f>IF(S1280&gt;0,S1280,"")</f>
        <v/>
      </c>
      <c r="AW1280" s="254" t="str">
        <f>IF(U1280&gt;0,U1280,"")</f>
        <v/>
      </c>
      <c r="AX1280" s="254" t="str">
        <f>IF(W1280&gt;0,W1280,"")</f>
        <v/>
      </c>
      <c r="AY1280" s="255" t="str">
        <f>IF(Y1280&gt;0,Y1280,"")</f>
        <v/>
      </c>
      <c r="AZ1280" s="255" t="str">
        <f>IF(AA1280&gt;0,AA1280,"")</f>
        <v/>
      </c>
      <c r="BA1280" s="255" t="str">
        <f>IF(SUM(O1280:AB1280)&gt;0,(SUM(O1280:AB1280)*H1280),"")</f>
        <v/>
      </c>
      <c r="BB1280" s="255" t="str">
        <f>IF(SUM(O1280:AB1280)&gt;0,K1280,"")</f>
        <v/>
      </c>
      <c r="BC1280" s="276" t="str">
        <f>IF(SUM(O1280:AB1280)&gt;0,"ITEM","")</f>
        <v/>
      </c>
      <c r="BD1280" s="193" t="str">
        <f>IF(BE1280="","",MAX(BD$879:BD1279)+1)</f>
        <v/>
      </c>
      <c r="BG1280" s="280" t="str">
        <f t="shared" si="84"/>
        <v/>
      </c>
      <c r="BH1280" s="279" t="str">
        <f t="shared" si="85"/>
        <v/>
      </c>
      <c r="BI1280" s="279" t="str">
        <f t="shared" si="86"/>
        <v/>
      </c>
      <c r="BJ1280" s="279" t="str">
        <f t="shared" si="87"/>
        <v/>
      </c>
      <c r="BK1280" s="279" t="str">
        <f t="shared" si="88"/>
        <v/>
      </c>
      <c r="BL1280" s="279" t="str">
        <f t="shared" si="89"/>
        <v/>
      </c>
      <c r="BM1280" s="279" t="str">
        <f t="shared" si="90"/>
        <v/>
      </c>
      <c r="BN1280" s="279" t="str">
        <f t="shared" si="91"/>
        <v/>
      </c>
      <c r="BO1280" s="279" t="str">
        <f t="shared" si="92"/>
        <v/>
      </c>
      <c r="BP1280" s="279" t="str">
        <f t="shared" si="93"/>
        <v/>
      </c>
      <c r="BQ1280" s="282" t="str">
        <f t="shared" si="94"/>
        <v/>
      </c>
      <c r="BR1280" s="280" t="str">
        <f t="shared" si="95"/>
        <v/>
      </c>
      <c r="BS1280" s="282" t="str">
        <f t="shared" si="96"/>
        <v/>
      </c>
    </row>
    <row r="1281" spans="1:71" ht="20.149999999999999" customHeight="1">
      <c r="A1281" s="57"/>
      <c r="B1281" s="345"/>
      <c r="C1281" s="345"/>
      <c r="D1281" s="345"/>
      <c r="E1281" s="345"/>
      <c r="F1281" s="345"/>
      <c r="G1281" s="345"/>
      <c r="H1281" s="340"/>
      <c r="I1281" s="340"/>
      <c r="J1281" s="341"/>
      <c r="K1281" s="342"/>
      <c r="L1281" s="343"/>
      <c r="M1281" s="343"/>
      <c r="N1281" s="344"/>
      <c r="O1281" s="333"/>
      <c r="P1281" s="333"/>
      <c r="Q1281" s="334"/>
      <c r="R1281" s="334"/>
      <c r="S1281" s="333"/>
      <c r="T1281" s="333"/>
      <c r="U1281" s="334"/>
      <c r="V1281" s="334"/>
      <c r="W1281" s="333"/>
      <c r="X1281" s="333"/>
      <c r="Y1281" s="334"/>
      <c r="Z1281" s="334"/>
      <c r="AA1281" s="333"/>
      <c r="AB1281" s="333"/>
      <c r="AC1281" s="348"/>
      <c r="AD1281" s="349"/>
      <c r="AE1281" s="349"/>
      <c r="AF1281" s="21"/>
      <c r="AG1281" s="332"/>
      <c r="AQ1281" s="68" t="str">
        <f>IFERROR(LEFT(B1280,SEARCH("
",B1280)),B1280)</f>
        <v>Wooden Stirrers x 1000</v>
      </c>
      <c r="AR1281" s="193" t="str">
        <f>IF(AS1281="","",MAX(AR$879:AR1280)+1)</f>
        <v/>
      </c>
      <c r="AS1281" s="209" t="str">
        <f>IF(SUM(O1281:AB1281)&gt;0,AQ1281,"")</f>
        <v/>
      </c>
      <c r="AT1281" s="251" t="str">
        <f>IF(O1281&gt;0,O1281,"")</f>
        <v/>
      </c>
      <c r="AU1281" s="212" t="str">
        <f>IF(Q1281&gt;0,Q1281,"")</f>
        <v/>
      </c>
      <c r="AV1281" s="212" t="str">
        <f>IF(S1281&gt;0,S1281,"")</f>
        <v/>
      </c>
      <c r="AW1281" s="212" t="str">
        <f>IF(U1281&gt;0,U1281,"")</f>
        <v/>
      </c>
      <c r="AX1281" s="212" t="str">
        <f>IF(W1281&gt;0,W1281,"")</f>
        <v/>
      </c>
      <c r="AY1281" s="213" t="str">
        <f>IF(Y1281&gt;0,Y1281,"")</f>
        <v/>
      </c>
      <c r="AZ1281" s="213" t="str">
        <f>IF(AA1281&gt;0,AA1281,"")</f>
        <v/>
      </c>
      <c r="BA1281" s="255" t="str">
        <f>IF(SUM(O1281:AB1281)&gt;0,(SUM(O1281:AB1281)*H1280),"")</f>
        <v/>
      </c>
      <c r="BB1281" s="255" t="str">
        <f>IF(SUM(O1281:AB1281)&gt;0,K1281,"")</f>
        <v/>
      </c>
      <c r="BC1281" s="277" t="str">
        <f>IF(SUM(O1281:AB1281)&gt;0,"ITEM","")</f>
        <v/>
      </c>
      <c r="BD1281" s="193" t="str">
        <f>IF(BE1281="","",MAX(BD$879:BD1280)+1)</f>
        <v/>
      </c>
      <c r="BG1281" s="280" t="str">
        <f t="shared" si="84"/>
        <v/>
      </c>
      <c r="BH1281" s="279" t="str">
        <f t="shared" si="85"/>
        <v/>
      </c>
      <c r="BI1281" s="279" t="str">
        <f t="shared" si="86"/>
        <v/>
      </c>
      <c r="BJ1281" s="279" t="str">
        <f t="shared" si="87"/>
        <v/>
      </c>
      <c r="BK1281" s="279" t="str">
        <f t="shared" si="88"/>
        <v/>
      </c>
      <c r="BL1281" s="279" t="str">
        <f t="shared" si="89"/>
        <v/>
      </c>
      <c r="BM1281" s="279" t="str">
        <f t="shared" si="90"/>
        <v/>
      </c>
      <c r="BN1281" s="279" t="str">
        <f t="shared" si="91"/>
        <v/>
      </c>
      <c r="BO1281" s="279" t="str">
        <f t="shared" si="92"/>
        <v/>
      </c>
      <c r="BP1281" s="279" t="str">
        <f t="shared" si="93"/>
        <v/>
      </c>
      <c r="BQ1281" s="282" t="str">
        <f t="shared" si="94"/>
        <v/>
      </c>
      <c r="BR1281" s="280" t="str">
        <f t="shared" si="95"/>
        <v/>
      </c>
      <c r="BS1281" s="282" t="str">
        <f t="shared" si="96"/>
        <v/>
      </c>
    </row>
    <row r="1282" spans="1:71" ht="7" customHeight="1">
      <c r="A1282" s="21"/>
      <c r="B1282" s="21"/>
      <c r="C1282" s="21"/>
      <c r="D1282" s="21"/>
      <c r="E1282" s="21"/>
      <c r="F1282" s="21"/>
      <c r="G1282" s="21"/>
      <c r="H1282" s="21"/>
      <c r="I1282" s="21"/>
      <c r="J1282" s="21"/>
      <c r="K1282" s="21"/>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R1282" s="193" t="str">
        <f>IF(AS1282="","",MAX(AR$879:AR1281)+1)</f>
        <v/>
      </c>
      <c r="BD1282" s="193" t="str">
        <f>IF(BE1282="","",MAX(BD$879:BD1281)+1)</f>
        <v/>
      </c>
      <c r="BF1282" s="263" t="b">
        <f>NOT(ISBLANK(E1283))</f>
        <v>0</v>
      </c>
      <c r="BG1282" s="280" t="str">
        <f t="shared" si="84"/>
        <v/>
      </c>
      <c r="BH1282" s="279" t="str">
        <f t="shared" si="85"/>
        <v/>
      </c>
      <c r="BI1282" s="279" t="str">
        <f t="shared" si="86"/>
        <v/>
      </c>
      <c r="BJ1282" s="279" t="str">
        <f t="shared" si="87"/>
        <v/>
      </c>
      <c r="BK1282" s="279" t="str">
        <f t="shared" si="88"/>
        <v/>
      </c>
      <c r="BL1282" s="279" t="str">
        <f t="shared" si="89"/>
        <v/>
      </c>
      <c r="BM1282" s="279" t="str">
        <f t="shared" si="90"/>
        <v/>
      </c>
      <c r="BN1282" s="279" t="str">
        <f t="shared" si="91"/>
        <v/>
      </c>
      <c r="BO1282" s="279" t="str">
        <f t="shared" si="92"/>
        <v/>
      </c>
      <c r="BP1282" s="279" t="str">
        <f t="shared" si="93"/>
        <v/>
      </c>
      <c r="BQ1282" s="282" t="str">
        <f t="shared" si="94"/>
        <v/>
      </c>
      <c r="BR1282" s="280" t="str">
        <f t="shared" si="95"/>
        <v/>
      </c>
      <c r="BS1282" s="282" t="str">
        <f t="shared" si="96"/>
        <v/>
      </c>
    </row>
    <row r="1283" spans="1:71" ht="25" customHeight="1">
      <c r="A1283" s="57"/>
      <c r="B1283" s="328" t="s">
        <v>53</v>
      </c>
      <c r="C1283" s="328"/>
      <c r="D1283" s="328"/>
      <c r="E1283" s="329"/>
      <c r="F1283" s="330"/>
      <c r="G1283" s="330"/>
      <c r="H1283" s="330"/>
      <c r="I1283" s="330"/>
      <c r="J1283" s="330"/>
      <c r="K1283" s="330"/>
      <c r="L1283" s="330"/>
      <c r="M1283" s="330"/>
      <c r="N1283" s="330"/>
      <c r="O1283" s="330"/>
      <c r="P1283" s="330"/>
      <c r="Q1283" s="330"/>
      <c r="R1283" s="330"/>
      <c r="S1283" s="330"/>
      <c r="T1283" s="330"/>
      <c r="U1283" s="330"/>
      <c r="V1283" s="330"/>
      <c r="W1283" s="330"/>
      <c r="X1283" s="330"/>
      <c r="Y1283" s="330"/>
      <c r="Z1283" s="330"/>
      <c r="AA1283" s="330"/>
      <c r="AB1283" s="330"/>
      <c r="AC1283" s="330"/>
      <c r="AD1283" s="330"/>
      <c r="AE1283" s="331"/>
      <c r="AF1283" s="21"/>
      <c r="AR1283" s="193" t="str">
        <f>IF(AS1283="","",MAX(AR$879:AR1282)+1)</f>
        <v/>
      </c>
      <c r="BD1283" s="193" t="str">
        <f>IF(BE1283="","",MAX(BD$879:BD1282)+1)</f>
        <v/>
      </c>
      <c r="BE1283" s="252" t="str">
        <f>IF(BF1282=TRUE,E1283,"")</f>
        <v/>
      </c>
      <c r="BF1283" s="252" t="str">
        <f>IF(BF1282=TRUE,"NOTE","")</f>
        <v/>
      </c>
      <c r="BG1283" s="280" t="str">
        <f t="shared" si="84"/>
        <v/>
      </c>
      <c r="BH1283" s="279" t="str">
        <f t="shared" si="85"/>
        <v/>
      </c>
      <c r="BI1283" s="279" t="str">
        <f t="shared" si="86"/>
        <v/>
      </c>
      <c r="BJ1283" s="279" t="str">
        <f t="shared" si="87"/>
        <v/>
      </c>
      <c r="BK1283" s="279" t="str">
        <f t="shared" si="88"/>
        <v/>
      </c>
      <c r="BL1283" s="279" t="str">
        <f t="shared" si="89"/>
        <v/>
      </c>
      <c r="BM1283" s="279" t="str">
        <f t="shared" si="90"/>
        <v/>
      </c>
      <c r="BN1283" s="279" t="str">
        <f t="shared" si="91"/>
        <v/>
      </c>
      <c r="BO1283" s="279" t="str">
        <f t="shared" si="92"/>
        <v/>
      </c>
      <c r="BP1283" s="279" t="str">
        <f t="shared" si="93"/>
        <v/>
      </c>
      <c r="BQ1283" s="282" t="str">
        <f t="shared" si="94"/>
        <v/>
      </c>
      <c r="BR1283" s="280" t="str">
        <f t="shared" si="95"/>
        <v/>
      </c>
      <c r="BS1283" s="282" t="str">
        <f t="shared" si="96"/>
        <v/>
      </c>
    </row>
    <row r="1284" spans="1:71" ht="10" customHeight="1">
      <c r="A1284" s="57"/>
      <c r="B1284" s="9"/>
      <c r="C1284" s="52"/>
      <c r="D1284" s="52"/>
      <c r="E1284" s="52"/>
      <c r="F1284" s="52"/>
      <c r="G1284" s="52"/>
      <c r="H1284" s="52"/>
      <c r="I1284" s="52"/>
      <c r="J1284" s="52"/>
      <c r="K1284" s="52"/>
      <c r="L1284" s="52"/>
      <c r="M1284" s="52"/>
      <c r="N1284" s="52"/>
      <c r="O1284" s="52"/>
      <c r="P1284" s="52"/>
      <c r="Q1284" s="52"/>
      <c r="R1284" s="52"/>
      <c r="S1284" s="52"/>
      <c r="T1284" s="52"/>
      <c r="U1284" s="52"/>
      <c r="V1284" s="52"/>
      <c r="W1284" s="52"/>
      <c r="X1284" s="52"/>
      <c r="Y1284" s="52"/>
      <c r="Z1284" s="52"/>
      <c r="AA1284" s="52"/>
      <c r="AB1284" s="52"/>
      <c r="AC1284" s="52"/>
      <c r="AD1284" s="52"/>
      <c r="AE1284" s="52"/>
      <c r="AF1284" s="21"/>
      <c r="AR1284" s="193" t="str">
        <f>IF(AS1284="","",MAX(AR$879:AR1283)+1)</f>
        <v/>
      </c>
      <c r="BD1284" s="193" t="str">
        <f>IF(BE1284="","",MAX(BD$879:BD1283)+1)</f>
        <v/>
      </c>
      <c r="BG1284" s="280" t="str">
        <f t="shared" si="84"/>
        <v/>
      </c>
      <c r="BH1284" s="279" t="str">
        <f t="shared" si="85"/>
        <v/>
      </c>
      <c r="BI1284" s="279" t="str">
        <f t="shared" si="86"/>
        <v/>
      </c>
      <c r="BJ1284" s="279" t="str">
        <f t="shared" si="87"/>
        <v/>
      </c>
      <c r="BK1284" s="279" t="str">
        <f t="shared" si="88"/>
        <v/>
      </c>
      <c r="BL1284" s="279" t="str">
        <f t="shared" si="89"/>
        <v/>
      </c>
      <c r="BM1284" s="279" t="str">
        <f t="shared" si="90"/>
        <v/>
      </c>
      <c r="BN1284" s="279" t="str">
        <f t="shared" si="91"/>
        <v/>
      </c>
      <c r="BO1284" s="279" t="str">
        <f t="shared" si="92"/>
        <v/>
      </c>
      <c r="BP1284" s="279" t="str">
        <f t="shared" si="93"/>
        <v/>
      </c>
      <c r="BQ1284" s="282" t="str">
        <f t="shared" si="94"/>
        <v/>
      </c>
      <c r="BR1284" s="280" t="str">
        <f t="shared" si="95"/>
        <v/>
      </c>
      <c r="BS1284" s="282" t="str">
        <f t="shared" si="96"/>
        <v/>
      </c>
    </row>
    <row r="1285" spans="1:71" ht="20.149999999999999" customHeight="1">
      <c r="A1285" s="350">
        <f>A1243+1</f>
        <v>23</v>
      </c>
      <c r="B1285" s="350"/>
      <c r="C1285" s="71"/>
      <c r="D1285" s="71"/>
      <c r="E1285" s="71"/>
      <c r="F1285" s="71"/>
      <c r="G1285" s="71"/>
      <c r="H1285" s="71"/>
      <c r="I1285" s="71"/>
      <c r="J1285" s="71"/>
      <c r="K1285" s="71"/>
      <c r="L1285" s="71"/>
      <c r="M1285" s="71"/>
      <c r="N1285" s="71"/>
      <c r="O1285" s="71"/>
      <c r="P1285" s="71"/>
      <c r="Q1285" s="71"/>
      <c r="R1285" s="71"/>
      <c r="S1285" s="71"/>
      <c r="T1285" s="71"/>
      <c r="U1285" s="71"/>
      <c r="V1285" s="71"/>
      <c r="W1285" s="71"/>
      <c r="X1285" s="71"/>
      <c r="Y1285" s="71"/>
      <c r="Z1285" s="71"/>
      <c r="AA1285" s="71"/>
      <c r="AB1285" s="71"/>
      <c r="AC1285" s="71"/>
      <c r="AD1285" s="71"/>
      <c r="AE1285" s="7"/>
      <c r="AF1285" s="7"/>
      <c r="AR1285" s="193" t="str">
        <f>IF(AS1285="","",MAX(AR$879:AR1284)+1)</f>
        <v/>
      </c>
      <c r="BD1285" s="193" t="str">
        <f>IF(BE1285="","",MAX(BD$879:BD1284)+1)</f>
        <v/>
      </c>
      <c r="BG1285" s="280" t="str">
        <f t="shared" si="84"/>
        <v/>
      </c>
      <c r="BH1285" s="279" t="str">
        <f t="shared" si="85"/>
        <v/>
      </c>
      <c r="BI1285" s="279" t="str">
        <f t="shared" si="86"/>
        <v/>
      </c>
      <c r="BJ1285" s="279" t="str">
        <f t="shared" si="87"/>
        <v/>
      </c>
      <c r="BK1285" s="279" t="str">
        <f t="shared" si="88"/>
        <v/>
      </c>
      <c r="BL1285" s="279" t="str">
        <f t="shared" si="89"/>
        <v/>
      </c>
      <c r="BM1285" s="279" t="str">
        <f t="shared" si="90"/>
        <v/>
      </c>
      <c r="BN1285" s="279" t="str">
        <f t="shared" si="91"/>
        <v/>
      </c>
      <c r="BO1285" s="279" t="str">
        <f t="shared" si="92"/>
        <v/>
      </c>
      <c r="BP1285" s="279" t="str">
        <f t="shared" si="93"/>
        <v/>
      </c>
      <c r="BQ1285" s="282" t="str">
        <f t="shared" si="94"/>
        <v/>
      </c>
      <c r="BR1285" s="280" t="str">
        <f t="shared" si="95"/>
        <v/>
      </c>
      <c r="BS1285" s="282" t="str">
        <f t="shared" si="96"/>
        <v/>
      </c>
    </row>
    <row r="1286" spans="1:71" ht="10" customHeight="1" thickBot="1">
      <c r="A1286" s="57"/>
      <c r="B1286" s="9"/>
      <c r="C1286" s="52"/>
      <c r="D1286" s="52"/>
      <c r="E1286" s="52"/>
      <c r="F1286" s="52"/>
      <c r="G1286" s="52"/>
      <c r="H1286" s="52"/>
      <c r="I1286" s="52"/>
      <c r="J1286" s="52"/>
      <c r="K1286" s="52"/>
      <c r="L1286" s="52"/>
      <c r="M1286" s="52"/>
      <c r="N1286" s="52"/>
      <c r="O1286" s="52"/>
      <c r="P1286" s="52"/>
      <c r="Q1286" s="52"/>
      <c r="R1286" s="52"/>
      <c r="S1286" s="52"/>
      <c r="T1286" s="52"/>
      <c r="U1286" s="52"/>
      <c r="V1286" s="52"/>
      <c r="W1286" s="52"/>
      <c r="X1286" s="52"/>
      <c r="Y1286" s="52"/>
      <c r="Z1286" s="52"/>
      <c r="AA1286" s="52"/>
      <c r="AB1286" s="52"/>
      <c r="AC1286" s="52"/>
      <c r="AD1286" s="52"/>
      <c r="AE1286" s="52"/>
      <c r="AF1286" s="21"/>
      <c r="AR1286" s="193" t="str">
        <f>IF(AS1286="","",MAX(AR$879:AR1285)+1)</f>
        <v/>
      </c>
      <c r="BD1286" s="193" t="str">
        <f>IF(BE1286="","",MAX(BD$879:BD1285)+1)</f>
        <v/>
      </c>
      <c r="BF1286" s="263" t="b">
        <f>NOT(ISBLANK(E1320))</f>
        <v>0</v>
      </c>
      <c r="BG1286" s="280" t="str">
        <f t="shared" si="84"/>
        <v/>
      </c>
      <c r="BH1286" s="279" t="str">
        <f t="shared" si="85"/>
        <v/>
      </c>
      <c r="BI1286" s="279" t="str">
        <f t="shared" si="86"/>
        <v/>
      </c>
      <c r="BJ1286" s="279" t="str">
        <f t="shared" si="87"/>
        <v/>
      </c>
      <c r="BK1286" s="279" t="str">
        <f t="shared" si="88"/>
        <v/>
      </c>
      <c r="BL1286" s="279" t="str">
        <f t="shared" si="89"/>
        <v/>
      </c>
      <c r="BM1286" s="279" t="str">
        <f t="shared" si="90"/>
        <v/>
      </c>
      <c r="BN1286" s="279" t="str">
        <f t="shared" si="91"/>
        <v/>
      </c>
      <c r="BO1286" s="279" t="str">
        <f t="shared" si="92"/>
        <v/>
      </c>
      <c r="BP1286" s="279" t="str">
        <f t="shared" si="93"/>
        <v/>
      </c>
      <c r="BQ1286" s="282" t="str">
        <f t="shared" si="94"/>
        <v/>
      </c>
      <c r="BR1286" s="280" t="str">
        <f t="shared" si="95"/>
        <v/>
      </c>
      <c r="BS1286" s="282" t="str">
        <f t="shared" si="96"/>
        <v/>
      </c>
    </row>
    <row r="1287" spans="1:71" ht="25" customHeight="1" thickBot="1">
      <c r="A1287" s="21"/>
      <c r="B1287" s="369" t="s">
        <v>136</v>
      </c>
      <c r="C1287" s="370"/>
      <c r="D1287" s="370"/>
      <c r="E1287" s="370"/>
      <c r="F1287" s="370"/>
      <c r="G1287" s="370"/>
      <c r="H1287" s="370"/>
      <c r="I1287" s="370"/>
      <c r="J1287" s="370"/>
      <c r="K1287" s="370"/>
      <c r="L1287" s="370"/>
      <c r="M1287" s="370"/>
      <c r="N1287" s="370"/>
      <c r="O1287" s="370"/>
      <c r="P1287" s="370"/>
      <c r="Q1287" s="370"/>
      <c r="R1287" s="370"/>
      <c r="S1287" s="370"/>
      <c r="T1287" s="370"/>
      <c r="U1287" s="370"/>
      <c r="V1287" s="370"/>
      <c r="W1287" s="370"/>
      <c r="X1287" s="370"/>
      <c r="Y1287" s="370"/>
      <c r="Z1287" s="370"/>
      <c r="AA1287" s="370"/>
      <c r="AB1287" s="370"/>
      <c r="AC1287" s="370"/>
      <c r="AD1287" s="370"/>
      <c r="AE1287" s="371"/>
      <c r="AF1287" s="21"/>
      <c r="AQ1287" s="260" t="str">
        <f>B1287</f>
        <v>No Fuss Packages</v>
      </c>
      <c r="AR1287" s="193" t="str">
        <f>IF(AS1287="","",MAX(AR$879:AR1286)+1)</f>
        <v/>
      </c>
      <c r="AS1287" s="256" t="str">
        <f>IF(AQ1291&gt;0,AQ1287,"")</f>
        <v/>
      </c>
      <c r="AT1287" s="257" t="str">
        <f>IF(AQ1291&gt;0,IF(ISBLANK(O1291),"",O1291),"")</f>
        <v/>
      </c>
      <c r="AU1287" s="258" t="str">
        <f>IF(AQ1291&gt;0,IF(ISBLANK(Q1291),"",Q1291),"")</f>
        <v/>
      </c>
      <c r="AV1287" s="258" t="str">
        <f>IF(AQ1291&gt;0,IF(ISBLANK(S1291),"",S1291),"")</f>
        <v/>
      </c>
      <c r="AW1287" s="258" t="str">
        <f>IF(AQ1291&gt;0,IF(ISBLANK(U1291),"",U1291),"")</f>
        <v/>
      </c>
      <c r="AX1287" s="258" t="str">
        <f>IF(AQ1291&gt;0,IF(ISBLANK(W1291),"",W1291),"")</f>
        <v/>
      </c>
      <c r="AY1287" s="259" t="str">
        <f>IF(AQ1291&gt;0,IF(ISBLANK(Y1291),"",Y1291),"")</f>
        <v/>
      </c>
      <c r="AZ1287" s="259" t="str">
        <f>IF(AQ1291&gt;0,IF(ISBLANK(AA1291),"",AA1291),"")</f>
        <v/>
      </c>
      <c r="BC1287" s="275" t="str">
        <f>IF(AQ1291&gt;0,"HEADING","")</f>
        <v/>
      </c>
      <c r="BD1287" s="193" t="str">
        <f>IF(BE1287="","",MAX(BD$879:BD1286)+1)</f>
        <v/>
      </c>
      <c r="BE1287" s="256" t="str">
        <f>IF(BF1286=TRUE,AQ1287,"")</f>
        <v/>
      </c>
      <c r="BF1287" s="275" t="str">
        <f>IF(BF1286=TRUE,"HEADING","")</f>
        <v/>
      </c>
      <c r="BG1287" s="280" t="str">
        <f t="shared" si="84"/>
        <v/>
      </c>
      <c r="BH1287" s="279" t="str">
        <f t="shared" si="85"/>
        <v/>
      </c>
      <c r="BI1287" s="279" t="str">
        <f t="shared" si="86"/>
        <v/>
      </c>
      <c r="BJ1287" s="279" t="str">
        <f t="shared" si="87"/>
        <v/>
      </c>
      <c r="BK1287" s="279" t="str">
        <f t="shared" si="88"/>
        <v/>
      </c>
      <c r="BL1287" s="279" t="str">
        <f t="shared" si="89"/>
        <v/>
      </c>
      <c r="BM1287" s="279" t="str">
        <f t="shared" si="90"/>
        <v/>
      </c>
      <c r="BN1287" s="279" t="str">
        <f t="shared" si="91"/>
        <v/>
      </c>
      <c r="BO1287" s="279" t="str">
        <f t="shared" si="92"/>
        <v/>
      </c>
      <c r="BP1287" s="279" t="str">
        <f t="shared" si="93"/>
        <v/>
      </c>
      <c r="BQ1287" s="282" t="str">
        <f t="shared" si="94"/>
        <v/>
      </c>
      <c r="BR1287" s="280" t="str">
        <f t="shared" si="95"/>
        <v/>
      </c>
      <c r="BS1287" s="282" t="str">
        <f t="shared" si="96"/>
        <v/>
      </c>
    </row>
    <row r="1288" spans="1:71" ht="7" customHeight="1">
      <c r="A1288" s="21"/>
      <c r="B1288" s="21"/>
      <c r="C1288" s="21"/>
      <c r="D1288" s="21"/>
      <c r="E1288" s="21"/>
      <c r="F1288" s="21"/>
      <c r="G1288" s="21"/>
      <c r="H1288" s="21"/>
      <c r="I1288" s="21"/>
      <c r="J1288" s="21"/>
      <c r="K1288" s="21"/>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R1288" s="193" t="str">
        <f>IF(AS1288="","",MAX(AR$879:AR1287)+1)</f>
        <v/>
      </c>
      <c r="BD1288" s="193" t="str">
        <f>IF(BE1288="","",MAX(BD$879:BD1287)+1)</f>
        <v/>
      </c>
      <c r="BG1288" s="280" t="str">
        <f t="shared" si="84"/>
        <v/>
      </c>
      <c r="BH1288" s="279" t="str">
        <f t="shared" si="85"/>
        <v/>
      </c>
      <c r="BI1288" s="279" t="str">
        <f t="shared" si="86"/>
        <v/>
      </c>
      <c r="BJ1288" s="279" t="str">
        <f t="shared" si="87"/>
        <v/>
      </c>
      <c r="BK1288" s="279" t="str">
        <f t="shared" si="88"/>
        <v/>
      </c>
      <c r="BL1288" s="279" t="str">
        <f t="shared" si="89"/>
        <v/>
      </c>
      <c r="BM1288" s="279" t="str">
        <f t="shared" si="90"/>
        <v/>
      </c>
      <c r="BN1288" s="279" t="str">
        <f t="shared" si="91"/>
        <v/>
      </c>
      <c r="BO1288" s="279" t="str">
        <f t="shared" si="92"/>
        <v/>
      </c>
      <c r="BP1288" s="279" t="str">
        <f t="shared" si="93"/>
        <v/>
      </c>
      <c r="BQ1288" s="282" t="str">
        <f t="shared" si="94"/>
        <v/>
      </c>
      <c r="BR1288" s="280" t="str">
        <f t="shared" si="95"/>
        <v/>
      </c>
      <c r="BS1288" s="282" t="str">
        <f t="shared" si="96"/>
        <v/>
      </c>
    </row>
    <row r="1289" spans="1:71" ht="20.149999999999999" customHeight="1">
      <c r="A1289" s="21"/>
      <c r="B1289" s="21"/>
      <c r="C1289" s="31"/>
      <c r="D1289" s="31"/>
      <c r="E1289" s="31"/>
      <c r="F1289" s="31"/>
      <c r="G1289" s="31"/>
      <c r="H1289" s="31"/>
      <c r="I1289" s="31"/>
      <c r="J1289" s="31"/>
      <c r="K1289" s="31"/>
      <c r="L1289" s="31"/>
      <c r="M1289" s="31"/>
      <c r="N1289" s="31"/>
      <c r="O1289" s="324" t="s">
        <v>491</v>
      </c>
      <c r="P1289" s="324"/>
      <c r="Q1289" s="324"/>
      <c r="R1289" s="324"/>
      <c r="S1289" s="324"/>
      <c r="T1289" s="324"/>
      <c r="U1289" s="324"/>
      <c r="V1289" s="324"/>
      <c r="W1289" s="324"/>
      <c r="X1289" s="324"/>
      <c r="Y1289" s="324"/>
      <c r="Z1289" s="324"/>
      <c r="AA1289" s="324"/>
      <c r="AB1289" s="324"/>
      <c r="AC1289" s="35"/>
      <c r="AD1289" s="35"/>
      <c r="AE1289" s="35"/>
      <c r="AF1289" s="21"/>
      <c r="AR1289" s="193" t="str">
        <f>IF(AS1289="","",MAX(AR$879:AR1288)+1)</f>
        <v/>
      </c>
      <c r="BD1289" s="193" t="str">
        <f>IF(BE1289="","",MAX(BD$879:BD1288)+1)</f>
        <v/>
      </c>
      <c r="BG1289" s="280" t="str">
        <f t="shared" si="84"/>
        <v/>
      </c>
      <c r="BH1289" s="279" t="str">
        <f t="shared" si="85"/>
        <v/>
      </c>
      <c r="BI1289" s="279" t="str">
        <f t="shared" si="86"/>
        <v/>
      </c>
      <c r="BJ1289" s="279" t="str">
        <f t="shared" si="87"/>
        <v/>
      </c>
      <c r="BK1289" s="279" t="str">
        <f t="shared" si="88"/>
        <v/>
      </c>
      <c r="BL1289" s="279" t="str">
        <f t="shared" si="89"/>
        <v/>
      </c>
      <c r="BM1289" s="279" t="str">
        <f t="shared" si="90"/>
        <v/>
      </c>
      <c r="BN1289" s="279" t="str">
        <f t="shared" si="91"/>
        <v/>
      </c>
      <c r="BO1289" s="279" t="str">
        <f t="shared" si="92"/>
        <v/>
      </c>
      <c r="BP1289" s="279" t="str">
        <f t="shared" si="93"/>
        <v/>
      </c>
      <c r="BQ1289" s="282" t="str">
        <f t="shared" si="94"/>
        <v/>
      </c>
      <c r="BR1289" s="280" t="str">
        <f t="shared" si="95"/>
        <v/>
      </c>
      <c r="BS1289" s="282" t="str">
        <f t="shared" si="96"/>
        <v/>
      </c>
    </row>
    <row r="1290" spans="1:71" ht="20.149999999999999" customHeight="1">
      <c r="A1290" s="21"/>
      <c r="B1290" s="335"/>
      <c r="C1290" s="335"/>
      <c r="D1290" s="335"/>
      <c r="E1290" s="335"/>
      <c r="F1290" s="335"/>
      <c r="G1290" s="335"/>
      <c r="H1290" s="21"/>
      <c r="I1290" s="26"/>
      <c r="J1290" s="26"/>
      <c r="K1290" s="21"/>
      <c r="L1290" s="26"/>
      <c r="M1290" s="26"/>
      <c r="N1290" s="26"/>
      <c r="O1290" s="336" t="s">
        <v>493</v>
      </c>
      <c r="P1290" s="336"/>
      <c r="Q1290" s="337" t="s">
        <v>494</v>
      </c>
      <c r="R1290" s="337"/>
      <c r="S1290" s="338" t="s">
        <v>495</v>
      </c>
      <c r="T1290" s="338"/>
      <c r="U1290" s="337" t="s">
        <v>496</v>
      </c>
      <c r="V1290" s="337"/>
      <c r="W1290" s="338" t="s">
        <v>497</v>
      </c>
      <c r="X1290" s="338"/>
      <c r="Y1290" s="337" t="s">
        <v>498</v>
      </c>
      <c r="Z1290" s="337"/>
      <c r="AA1290" s="338" t="s">
        <v>499</v>
      </c>
      <c r="AB1290" s="338"/>
      <c r="AC1290" s="21"/>
      <c r="AD1290" s="36"/>
      <c r="AE1290" s="36"/>
      <c r="AF1290" s="21"/>
      <c r="AQ1290" s="203" t="s">
        <v>503</v>
      </c>
      <c r="AR1290" s="193" t="str">
        <f>IF(AS1290="","",MAX(AR$879:AR1289)+1)</f>
        <v/>
      </c>
      <c r="BD1290" s="193" t="str">
        <f>IF(BE1290="","",MAX(BD$879:BD1289)+1)</f>
        <v/>
      </c>
      <c r="BG1290" s="280" t="str">
        <f t="shared" si="84"/>
        <v/>
      </c>
      <c r="BH1290" s="279" t="str">
        <f t="shared" si="85"/>
        <v/>
      </c>
      <c r="BI1290" s="279" t="str">
        <f t="shared" si="86"/>
        <v/>
      </c>
      <c r="BJ1290" s="279" t="str">
        <f t="shared" si="87"/>
        <v/>
      </c>
      <c r="BK1290" s="279" t="str">
        <f t="shared" si="88"/>
        <v/>
      </c>
      <c r="BL1290" s="279" t="str">
        <f t="shared" si="89"/>
        <v/>
      </c>
      <c r="BM1290" s="279" t="str">
        <f t="shared" si="90"/>
        <v/>
      </c>
      <c r="BN1290" s="279" t="str">
        <f t="shared" si="91"/>
        <v/>
      </c>
      <c r="BO1290" s="279" t="str">
        <f t="shared" si="92"/>
        <v/>
      </c>
      <c r="BP1290" s="279" t="str">
        <f t="shared" si="93"/>
        <v/>
      </c>
      <c r="BQ1290" s="282" t="str">
        <f t="shared" si="94"/>
        <v/>
      </c>
      <c r="BR1290" s="280" t="str">
        <f t="shared" si="95"/>
        <v/>
      </c>
      <c r="BS1290" s="282" t="str">
        <f t="shared" si="96"/>
        <v/>
      </c>
    </row>
    <row r="1291" spans="1:71" ht="20.149999999999999" customHeight="1">
      <c r="A1291" s="57"/>
      <c r="B1291" s="335"/>
      <c r="C1291" s="335"/>
      <c r="D1291" s="335"/>
      <c r="E1291" s="335"/>
      <c r="F1291" s="335"/>
      <c r="G1291" s="335"/>
      <c r="H1291" s="26"/>
      <c r="I1291" s="26"/>
      <c r="J1291" s="26"/>
      <c r="K1291" s="26"/>
      <c r="L1291" s="26"/>
      <c r="M1291" s="26"/>
      <c r="N1291" s="26"/>
      <c r="O1291" s="339"/>
      <c r="P1291" s="339"/>
      <c r="Q1291" s="321"/>
      <c r="R1291" s="321"/>
      <c r="S1291" s="322"/>
      <c r="T1291" s="323"/>
      <c r="U1291" s="321"/>
      <c r="V1291" s="321"/>
      <c r="W1291" s="322"/>
      <c r="X1291" s="323"/>
      <c r="Y1291" s="321"/>
      <c r="Z1291" s="321"/>
      <c r="AA1291" s="322"/>
      <c r="AB1291" s="323"/>
      <c r="AC1291" s="36"/>
      <c r="AD1291" s="36"/>
      <c r="AE1291" s="36"/>
      <c r="AF1291" s="21"/>
      <c r="AQ1291" s="203">
        <f>SUM($O1295:$AB1306)</f>
        <v>0</v>
      </c>
      <c r="AR1291" s="193" t="str">
        <f>IF(AS1291="","",MAX(AR$879:AR1290)+1)</f>
        <v/>
      </c>
      <c r="BC1291" s="278" t="str">
        <f>IF(AQ1291&gt;0,"DATE","")</f>
        <v/>
      </c>
      <c r="BD1291" s="193" t="str">
        <f>IF(BE1291="","",MAX(BD$879:BD1290)+1)</f>
        <v/>
      </c>
      <c r="BG1291" s="280" t="str">
        <f t="shared" si="84"/>
        <v/>
      </c>
      <c r="BH1291" s="279" t="str">
        <f t="shared" si="85"/>
        <v/>
      </c>
      <c r="BI1291" s="279" t="str">
        <f t="shared" si="86"/>
        <v/>
      </c>
      <c r="BJ1291" s="279" t="str">
        <f t="shared" si="87"/>
        <v/>
      </c>
      <c r="BK1291" s="279" t="str">
        <f t="shared" si="88"/>
        <v/>
      </c>
      <c r="BL1291" s="279" t="str">
        <f t="shared" si="89"/>
        <v/>
      </c>
      <c r="BM1291" s="279" t="str">
        <f t="shared" si="90"/>
        <v/>
      </c>
      <c r="BN1291" s="279" t="str">
        <f t="shared" si="91"/>
        <v/>
      </c>
      <c r="BO1291" s="279" t="str">
        <f t="shared" si="92"/>
        <v/>
      </c>
      <c r="BP1291" s="279" t="str">
        <f t="shared" si="93"/>
        <v/>
      </c>
      <c r="BQ1291" s="282" t="str">
        <f t="shared" si="94"/>
        <v/>
      </c>
      <c r="BR1291" s="280" t="str">
        <f t="shared" si="95"/>
        <v/>
      </c>
      <c r="BS1291" s="282" t="str">
        <f t="shared" si="96"/>
        <v/>
      </c>
    </row>
    <row r="1292" spans="1:71" ht="7" customHeight="1">
      <c r="A1292" s="21"/>
      <c r="B1292" s="21"/>
      <c r="C1292" s="21"/>
      <c r="D1292" s="21"/>
      <c r="E1292" s="21"/>
      <c r="F1292" s="21"/>
      <c r="G1292" s="21"/>
      <c r="H1292" s="21"/>
      <c r="I1292" s="21"/>
      <c r="J1292" s="21"/>
      <c r="K1292" s="21"/>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R1292" s="193" t="str">
        <f>IF(AS1292="","",MAX(AR$879:AR1291)+1)</f>
        <v/>
      </c>
      <c r="BD1292" s="193" t="str">
        <f>IF(BE1292="","",MAX(BD$879:BD1291)+1)</f>
        <v/>
      </c>
      <c r="BG1292" s="280" t="str">
        <f t="shared" si="84"/>
        <v/>
      </c>
      <c r="BH1292" s="279" t="str">
        <f t="shared" si="85"/>
        <v/>
      </c>
      <c r="BI1292" s="279" t="str">
        <f t="shared" si="86"/>
        <v/>
      </c>
      <c r="BJ1292" s="279" t="str">
        <f t="shared" si="87"/>
        <v/>
      </c>
      <c r="BK1292" s="279" t="str">
        <f t="shared" si="88"/>
        <v/>
      </c>
      <c r="BL1292" s="279" t="str">
        <f t="shared" si="89"/>
        <v/>
      </c>
      <c r="BM1292" s="279" t="str">
        <f t="shared" si="90"/>
        <v/>
      </c>
      <c r="BN1292" s="279" t="str">
        <f t="shared" si="91"/>
        <v/>
      </c>
      <c r="BO1292" s="279" t="str">
        <f t="shared" si="92"/>
        <v/>
      </c>
      <c r="BP1292" s="279" t="str">
        <f t="shared" si="93"/>
        <v/>
      </c>
      <c r="BQ1292" s="282" t="str">
        <f t="shared" si="94"/>
        <v/>
      </c>
      <c r="BR1292" s="280" t="str">
        <f t="shared" si="95"/>
        <v/>
      </c>
      <c r="BS1292" s="282" t="str">
        <f t="shared" si="96"/>
        <v/>
      </c>
    </row>
    <row r="1293" spans="1:71" ht="20.149999999999999" customHeight="1">
      <c r="A1293" s="57"/>
      <c r="B1293" s="324" t="s">
        <v>149</v>
      </c>
      <c r="C1293" s="324"/>
      <c r="D1293" s="324"/>
      <c r="E1293" s="324"/>
      <c r="F1293" s="324"/>
      <c r="G1293" s="324"/>
      <c r="H1293" s="325" t="s">
        <v>150</v>
      </c>
      <c r="I1293" s="325"/>
      <c r="J1293" s="325"/>
      <c r="K1293" s="325" t="s">
        <v>382</v>
      </c>
      <c r="L1293" s="325"/>
      <c r="M1293" s="325"/>
      <c r="N1293" s="325"/>
      <c r="O1293" s="325" t="s">
        <v>500</v>
      </c>
      <c r="P1293" s="325"/>
      <c r="Q1293" s="325"/>
      <c r="R1293" s="325"/>
      <c r="S1293" s="325"/>
      <c r="T1293" s="325"/>
      <c r="U1293" s="325"/>
      <c r="V1293" s="325"/>
      <c r="W1293" s="325"/>
      <c r="X1293" s="325"/>
      <c r="Y1293" s="325"/>
      <c r="Z1293" s="325"/>
      <c r="AA1293" s="325"/>
      <c r="AB1293" s="325"/>
      <c r="AC1293" s="326" t="s">
        <v>380</v>
      </c>
      <c r="AD1293" s="326"/>
      <c r="AE1293" s="326"/>
      <c r="AF1293" s="21"/>
      <c r="AR1293" s="193" t="str">
        <f>IF(AS1293="","",MAX(AR$879:AR1292)+1)</f>
        <v/>
      </c>
      <c r="BD1293" s="193" t="str">
        <f>IF(BE1293="","",MAX(BD$879:BD1292)+1)</f>
        <v/>
      </c>
      <c r="BG1293" s="280" t="str">
        <f t="shared" si="84"/>
        <v/>
      </c>
      <c r="BH1293" s="279" t="str">
        <f t="shared" si="85"/>
        <v/>
      </c>
      <c r="BI1293" s="279" t="str">
        <f t="shared" si="86"/>
        <v/>
      </c>
      <c r="BJ1293" s="279" t="str">
        <f t="shared" si="87"/>
        <v/>
      </c>
      <c r="BK1293" s="279" t="str">
        <f t="shared" si="88"/>
        <v/>
      </c>
      <c r="BL1293" s="279" t="str">
        <f t="shared" si="89"/>
        <v/>
      </c>
      <c r="BM1293" s="279" t="str">
        <f t="shared" si="90"/>
        <v/>
      </c>
      <c r="BN1293" s="279" t="str">
        <f t="shared" si="91"/>
        <v/>
      </c>
      <c r="BO1293" s="279" t="str">
        <f t="shared" si="92"/>
        <v/>
      </c>
      <c r="BP1293" s="279" t="str">
        <f t="shared" si="93"/>
        <v/>
      </c>
      <c r="BQ1293" s="282" t="str">
        <f t="shared" si="94"/>
        <v/>
      </c>
      <c r="BR1293" s="280" t="str">
        <f t="shared" si="95"/>
        <v/>
      </c>
      <c r="BS1293" s="282" t="str">
        <f t="shared" si="96"/>
        <v/>
      </c>
    </row>
    <row r="1294" spans="1:71" ht="7" customHeight="1">
      <c r="A1294" s="21"/>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R1294" s="193" t="str">
        <f>IF(AS1294="","",MAX(AR$879:AR1293)+1)</f>
        <v/>
      </c>
      <c r="BD1294" s="193" t="str">
        <f>IF(BE1294="","",MAX(BD$879:BD1293)+1)</f>
        <v/>
      </c>
      <c r="BG1294" s="280" t="str">
        <f t="shared" si="84"/>
        <v/>
      </c>
      <c r="BH1294" s="279" t="str">
        <f t="shared" si="85"/>
        <v/>
      </c>
      <c r="BI1294" s="279" t="str">
        <f t="shared" si="86"/>
        <v/>
      </c>
      <c r="BJ1294" s="279" t="str">
        <f t="shared" si="87"/>
        <v/>
      </c>
      <c r="BK1294" s="279" t="str">
        <f t="shared" si="88"/>
        <v/>
      </c>
      <c r="BL1294" s="279" t="str">
        <f t="shared" si="89"/>
        <v/>
      </c>
      <c r="BM1294" s="279" t="str">
        <f t="shared" si="90"/>
        <v/>
      </c>
      <c r="BN1294" s="279" t="str">
        <f t="shared" si="91"/>
        <v/>
      </c>
      <c r="BO1294" s="279" t="str">
        <f t="shared" si="92"/>
        <v/>
      </c>
      <c r="BP1294" s="279" t="str">
        <f t="shared" si="93"/>
        <v/>
      </c>
      <c r="BQ1294" s="282" t="str">
        <f t="shared" si="94"/>
        <v/>
      </c>
      <c r="BR1294" s="280" t="str">
        <f t="shared" si="95"/>
        <v/>
      </c>
      <c r="BS1294" s="282" t="str">
        <f t="shared" si="96"/>
        <v/>
      </c>
    </row>
    <row r="1295" spans="1:71" ht="30" customHeight="1">
      <c r="A1295" s="57"/>
      <c r="B1295" s="376" t="s">
        <v>710</v>
      </c>
      <c r="C1295" s="376"/>
      <c r="D1295" s="376"/>
      <c r="E1295" s="376"/>
      <c r="F1295" s="376"/>
      <c r="G1295" s="376"/>
      <c r="H1295" s="340">
        <f>VLOOKUP($AG1295,PriceList,3,FALSE)</f>
        <v>55</v>
      </c>
      <c r="I1295" s="340"/>
      <c r="J1295" s="341"/>
      <c r="K1295" s="342"/>
      <c r="L1295" s="343"/>
      <c r="M1295" s="343"/>
      <c r="N1295" s="344"/>
      <c r="O1295" s="333"/>
      <c r="P1295" s="333"/>
      <c r="Q1295" s="334"/>
      <c r="R1295" s="334"/>
      <c r="S1295" s="333"/>
      <c r="T1295" s="333"/>
      <c r="U1295" s="334"/>
      <c r="V1295" s="334"/>
      <c r="W1295" s="333"/>
      <c r="X1295" s="333"/>
      <c r="Y1295" s="334"/>
      <c r="Z1295" s="334"/>
      <c r="AA1295" s="333"/>
      <c r="AB1295" s="333"/>
      <c r="AC1295" s="349">
        <f>(SUM(O1295:AB1295)+SUM(O1297:AB1298))*H1295</f>
        <v>0</v>
      </c>
      <c r="AD1295" s="349"/>
      <c r="AE1295" s="349"/>
      <c r="AF1295" s="21"/>
      <c r="AG1295" s="61" t="s">
        <v>711</v>
      </c>
      <c r="AJ1295" s="116" t="b">
        <f>OR(ISERROR(AC1295),ISERROR(H1295))</f>
        <v>0</v>
      </c>
      <c r="AQ1295" s="68" t="s">
        <v>712</v>
      </c>
      <c r="AR1295" s="193" t="str">
        <f>IF(AS1295="","",MAX(AR$879:AR1294)+1)</f>
        <v/>
      </c>
      <c r="AS1295" s="252" t="str">
        <f>IF(SUM(O1295:AB1295)&gt;0,AQ1295,"")</f>
        <v/>
      </c>
      <c r="AT1295" s="253" t="str">
        <f>IF(O1295&gt;0,O1295,"")</f>
        <v/>
      </c>
      <c r="AU1295" s="254" t="str">
        <f>IF(Q1295&gt;0,Q1295,"")</f>
        <v/>
      </c>
      <c r="AV1295" s="254" t="str">
        <f>IF(S1295&gt;0,S1295,"")</f>
        <v/>
      </c>
      <c r="AW1295" s="254" t="str">
        <f>IF(U1295&gt;0,U1295,"")</f>
        <v/>
      </c>
      <c r="AX1295" s="254" t="str">
        <f>IF(W1295&gt;0,W1295,"")</f>
        <v/>
      </c>
      <c r="AY1295" s="255" t="str">
        <f>IF(Y1295&gt;0,Y1295,"")</f>
        <v/>
      </c>
      <c r="AZ1295" s="255" t="str">
        <f>IF(AA1295&gt;0,AA1295,"")</f>
        <v/>
      </c>
      <c r="BA1295" s="255" t="str">
        <f>IF(SUM(O1295:AB1295)&gt;0,(SUM(O1295:AB1295)*H1295),"")</f>
        <v/>
      </c>
      <c r="BB1295" s="255" t="str">
        <f>IF(SUM(O1295:AB1295)&gt;0,K1295,"")</f>
        <v/>
      </c>
      <c r="BC1295" s="276" t="str">
        <f>IF(SUM(O1295:AB1295)&gt;0,"ITEM","")</f>
        <v/>
      </c>
      <c r="BD1295" s="193" t="str">
        <f>IF(BE1295="","",MAX(BD$879:BD1294)+1)</f>
        <v/>
      </c>
      <c r="BG1295" s="280" t="str">
        <f t="shared" si="84"/>
        <v/>
      </c>
      <c r="BH1295" s="279" t="str">
        <f t="shared" si="85"/>
        <v/>
      </c>
      <c r="BI1295" s="279" t="str">
        <f t="shared" si="86"/>
        <v/>
      </c>
      <c r="BJ1295" s="279" t="str">
        <f t="shared" si="87"/>
        <v/>
      </c>
      <c r="BK1295" s="279" t="str">
        <f t="shared" si="88"/>
        <v/>
      </c>
      <c r="BL1295" s="279" t="str">
        <f t="shared" si="89"/>
        <v/>
      </c>
      <c r="BM1295" s="279" t="str">
        <f t="shared" si="90"/>
        <v/>
      </c>
      <c r="BN1295" s="279" t="str">
        <f t="shared" si="91"/>
        <v/>
      </c>
      <c r="BO1295" s="279" t="str">
        <f t="shared" si="92"/>
        <v/>
      </c>
      <c r="BP1295" s="279" t="str">
        <f t="shared" si="93"/>
        <v/>
      </c>
      <c r="BQ1295" s="282" t="str">
        <f t="shared" si="94"/>
        <v/>
      </c>
      <c r="BR1295" s="280" t="str">
        <f t="shared" si="95"/>
        <v/>
      </c>
      <c r="BS1295" s="282" t="str">
        <f t="shared" si="96"/>
        <v/>
      </c>
    </row>
    <row r="1296" spans="1:71" ht="15" customHeight="1">
      <c r="A1296" s="57"/>
      <c r="B1296" s="300" t="s">
        <v>713</v>
      </c>
      <c r="C1296" s="21"/>
      <c r="D1296" s="298"/>
      <c r="E1296" s="298"/>
      <c r="F1296" s="298"/>
      <c r="G1296" s="299" t="s">
        <v>714</v>
      </c>
      <c r="H1296" s="21"/>
      <c r="I1296" s="237"/>
      <c r="J1296" s="237"/>
      <c r="K1296" s="37"/>
      <c r="L1296" s="37"/>
      <c r="M1296" s="37"/>
      <c r="N1296" s="37"/>
      <c r="O1296" s="37"/>
      <c r="P1296" s="37"/>
      <c r="Q1296" s="37"/>
      <c r="R1296" s="37"/>
      <c r="S1296" s="37"/>
      <c r="T1296" s="37"/>
      <c r="U1296" s="37"/>
      <c r="V1296" s="37"/>
      <c r="W1296" s="37"/>
      <c r="X1296" s="37"/>
      <c r="Y1296" s="37"/>
      <c r="Z1296" s="37"/>
      <c r="AA1296" s="37"/>
      <c r="AB1296" s="37"/>
      <c r="AC1296" s="349"/>
      <c r="AD1296" s="349"/>
      <c r="AE1296" s="349"/>
      <c r="AF1296" s="21"/>
      <c r="AR1296" s="193" t="str">
        <f>IF(AS1296="","",MAX(AR$879:AR1295)+1)</f>
        <v/>
      </c>
      <c r="BD1296" s="193" t="str">
        <f>IF(BE1296="","",MAX(BD$879:BD1295)+1)</f>
        <v/>
      </c>
      <c r="BG1296" s="280" t="str">
        <f t="shared" si="84"/>
        <v/>
      </c>
      <c r="BH1296" s="279" t="str">
        <f t="shared" si="85"/>
        <v/>
      </c>
      <c r="BI1296" s="279" t="str">
        <f t="shared" si="86"/>
        <v/>
      </c>
      <c r="BJ1296" s="279" t="str">
        <f t="shared" si="87"/>
        <v/>
      </c>
      <c r="BK1296" s="279" t="str">
        <f t="shared" si="88"/>
        <v/>
      </c>
      <c r="BL1296" s="279" t="str">
        <f t="shared" si="89"/>
        <v/>
      </c>
      <c r="BM1296" s="279" t="str">
        <f t="shared" si="90"/>
        <v/>
      </c>
      <c r="BN1296" s="279" t="str">
        <f t="shared" si="91"/>
        <v/>
      </c>
      <c r="BO1296" s="279" t="str">
        <f t="shared" si="92"/>
        <v/>
      </c>
      <c r="BP1296" s="279" t="str">
        <f t="shared" si="93"/>
        <v/>
      </c>
      <c r="BQ1296" s="282" t="str">
        <f t="shared" si="94"/>
        <v/>
      </c>
      <c r="BR1296" s="280" t="str">
        <f t="shared" si="95"/>
        <v/>
      </c>
      <c r="BS1296" s="282" t="str">
        <f t="shared" si="96"/>
        <v/>
      </c>
    </row>
    <row r="1297" spans="1:71" ht="15" customHeight="1">
      <c r="A1297" s="57"/>
      <c r="B1297" s="300" t="s">
        <v>715</v>
      </c>
      <c r="C1297" s="21"/>
      <c r="D1297" s="298"/>
      <c r="E1297" s="298"/>
      <c r="F1297" s="298"/>
      <c r="G1297" s="301" t="s">
        <v>716</v>
      </c>
      <c r="H1297" s="21"/>
      <c r="I1297" s="237"/>
      <c r="J1297" s="237"/>
      <c r="K1297" s="359"/>
      <c r="L1297" s="360"/>
      <c r="M1297" s="360"/>
      <c r="N1297" s="361"/>
      <c r="O1297" s="354"/>
      <c r="P1297" s="355"/>
      <c r="Q1297" s="365"/>
      <c r="R1297" s="366"/>
      <c r="S1297" s="354"/>
      <c r="T1297" s="355"/>
      <c r="U1297" s="365"/>
      <c r="V1297" s="366"/>
      <c r="W1297" s="354"/>
      <c r="X1297" s="355"/>
      <c r="Y1297" s="365"/>
      <c r="Z1297" s="366"/>
      <c r="AA1297" s="354"/>
      <c r="AB1297" s="355"/>
      <c r="AC1297" s="349"/>
      <c r="AD1297" s="349"/>
      <c r="AE1297" s="349"/>
      <c r="AF1297" s="21"/>
      <c r="AQ1297" s="68" t="s">
        <v>712</v>
      </c>
      <c r="AR1297" s="193" t="str">
        <f>IF(AS1297="","",MAX(AR$879:AR1296)+1)</f>
        <v/>
      </c>
      <c r="AS1297" s="252" t="str">
        <f>IF(SUM(O1297:AB1298)&gt;0,AQ1297,"")</f>
        <v/>
      </c>
      <c r="AT1297" s="253" t="str">
        <f>IF(O1297&gt;0,O1297,"")</f>
        <v/>
      </c>
      <c r="AU1297" s="254" t="str">
        <f>IF(Q1297&gt;0,Q1297,"")</f>
        <v/>
      </c>
      <c r="AV1297" s="254" t="str">
        <f>IF(S1297&gt;0,S1297,"")</f>
        <v/>
      </c>
      <c r="AW1297" s="254" t="str">
        <f>IF(U1297&gt;0,U1297,"")</f>
        <v/>
      </c>
      <c r="AX1297" s="254" t="str">
        <f>IF(W1297&gt;0,W1297,"")</f>
        <v/>
      </c>
      <c r="AY1297" s="255" t="str">
        <f>IF(Y1297&gt;0,Y1297,"")</f>
        <v/>
      </c>
      <c r="AZ1297" s="255" t="str">
        <f>IF(AA1297&gt;0,AA1297,"")</f>
        <v/>
      </c>
      <c r="BA1297" s="255" t="str">
        <f>IF(SUM(O1297:AB1298)&gt;0,(SUM(O1297:AB1298)*H1295),"")</f>
        <v/>
      </c>
      <c r="BB1297" s="255" t="str">
        <f>IF(SUM(O1297:AB1298)&gt;0,K1297,"")</f>
        <v/>
      </c>
      <c r="BC1297" s="276" t="str">
        <f>IF(SUM(O1297:AB1298)&gt;0,"ITEM","")</f>
        <v/>
      </c>
      <c r="BD1297" s="193" t="str">
        <f>IF(BE1297="","",MAX(BD$879:BD1296)+1)</f>
        <v/>
      </c>
      <c r="BG1297" s="280" t="str">
        <f t="shared" si="84"/>
        <v/>
      </c>
      <c r="BH1297" s="279" t="str">
        <f t="shared" si="85"/>
        <v/>
      </c>
      <c r="BI1297" s="279" t="str">
        <f t="shared" si="86"/>
        <v/>
      </c>
      <c r="BJ1297" s="279" t="str">
        <f t="shared" si="87"/>
        <v/>
      </c>
      <c r="BK1297" s="279" t="str">
        <f t="shared" si="88"/>
        <v/>
      </c>
      <c r="BL1297" s="279" t="str">
        <f t="shared" si="89"/>
        <v/>
      </c>
      <c r="BM1297" s="279" t="str">
        <f t="shared" si="90"/>
        <v/>
      </c>
      <c r="BN1297" s="279" t="str">
        <f t="shared" si="91"/>
        <v/>
      </c>
      <c r="BO1297" s="279" t="str">
        <f t="shared" si="92"/>
        <v/>
      </c>
      <c r="BP1297" s="279" t="str">
        <f t="shared" si="93"/>
        <v/>
      </c>
      <c r="BQ1297" s="282" t="str">
        <f t="shared" si="94"/>
        <v/>
      </c>
      <c r="BR1297" s="280" t="str">
        <f t="shared" si="95"/>
        <v/>
      </c>
      <c r="BS1297" s="282" t="str">
        <f t="shared" si="96"/>
        <v/>
      </c>
    </row>
    <row r="1298" spans="1:71" ht="15" customHeight="1">
      <c r="A1298" s="57"/>
      <c r="B1298" s="300" t="s">
        <v>717</v>
      </c>
      <c r="C1298" s="21"/>
      <c r="D1298" s="298"/>
      <c r="E1298" s="298"/>
      <c r="F1298" s="298"/>
      <c r="G1298" s="237"/>
      <c r="H1298" s="21"/>
      <c r="I1298" s="237"/>
      <c r="J1298" s="237"/>
      <c r="K1298" s="362"/>
      <c r="L1298" s="363"/>
      <c r="M1298" s="363"/>
      <c r="N1298" s="364"/>
      <c r="O1298" s="356"/>
      <c r="P1298" s="357"/>
      <c r="Q1298" s="367"/>
      <c r="R1298" s="368"/>
      <c r="S1298" s="356"/>
      <c r="T1298" s="357"/>
      <c r="U1298" s="367"/>
      <c r="V1298" s="368"/>
      <c r="W1298" s="356"/>
      <c r="X1298" s="357"/>
      <c r="Y1298" s="367"/>
      <c r="Z1298" s="368"/>
      <c r="AA1298" s="356"/>
      <c r="AB1298" s="357"/>
      <c r="AC1298" s="349"/>
      <c r="AD1298" s="349"/>
      <c r="AE1298" s="349"/>
      <c r="AF1298" s="21"/>
      <c r="AR1298" s="193" t="str">
        <f>IF(AS1298="","",MAX(AR$879:AR1297)+1)</f>
        <v/>
      </c>
      <c r="BD1298" s="193" t="str">
        <f>IF(BE1298="","",MAX(BD$879:BD1297)+1)</f>
        <v/>
      </c>
      <c r="BG1298" s="280" t="str">
        <f t="shared" si="84"/>
        <v/>
      </c>
      <c r="BH1298" s="279" t="str">
        <f t="shared" si="85"/>
        <v/>
      </c>
      <c r="BI1298" s="279" t="str">
        <f t="shared" si="86"/>
        <v/>
      </c>
      <c r="BJ1298" s="279" t="str">
        <f t="shared" si="87"/>
        <v/>
      </c>
      <c r="BK1298" s="279" t="str">
        <f t="shared" si="88"/>
        <v/>
      </c>
      <c r="BL1298" s="279" t="str">
        <f t="shared" si="89"/>
        <v/>
      </c>
      <c r="BM1298" s="279" t="str">
        <f t="shared" si="90"/>
        <v/>
      </c>
      <c r="BN1298" s="279" t="str">
        <f t="shared" si="91"/>
        <v/>
      </c>
      <c r="BO1298" s="279" t="str">
        <f t="shared" si="92"/>
        <v/>
      </c>
      <c r="BP1298" s="279" t="str">
        <f t="shared" si="93"/>
        <v/>
      </c>
      <c r="BQ1298" s="282" t="str">
        <f t="shared" si="94"/>
        <v/>
      </c>
      <c r="BR1298" s="280" t="str">
        <f t="shared" si="95"/>
        <v/>
      </c>
      <c r="BS1298" s="282" t="str">
        <f t="shared" si="96"/>
        <v/>
      </c>
    </row>
    <row r="1299" spans="1:71" ht="15" customHeight="1">
      <c r="A1299" s="57"/>
      <c r="B1299" s="300" t="s">
        <v>718</v>
      </c>
      <c r="C1299" s="21"/>
      <c r="D1299" s="298"/>
      <c r="E1299" s="298"/>
      <c r="F1299" s="298"/>
      <c r="G1299" s="302" t="s">
        <v>719</v>
      </c>
      <c r="H1299" s="21"/>
      <c r="I1299" s="298"/>
      <c r="J1299" s="298"/>
      <c r="K1299" s="37"/>
      <c r="L1299" s="37"/>
      <c r="M1299" s="37"/>
      <c r="N1299" s="37"/>
      <c r="O1299" s="37"/>
      <c r="P1299" s="37"/>
      <c r="Q1299" s="37"/>
      <c r="R1299" s="37"/>
      <c r="S1299" s="37"/>
      <c r="T1299" s="37"/>
      <c r="U1299" s="37"/>
      <c r="V1299" s="37"/>
      <c r="W1299" s="37"/>
      <c r="X1299" s="37"/>
      <c r="Y1299" s="37"/>
      <c r="Z1299" s="37"/>
      <c r="AA1299" s="37"/>
      <c r="AB1299" s="37"/>
      <c r="AC1299" s="37"/>
      <c r="AD1299" s="37"/>
      <c r="AE1299" s="30"/>
      <c r="AF1299" s="21"/>
      <c r="AR1299" s="193" t="str">
        <f>IF(AS1299="","",MAX(AR$879:AR1298)+1)</f>
        <v/>
      </c>
      <c r="BD1299" s="193" t="str">
        <f>IF(BE1299="","",MAX(BD$879:BD1298)+1)</f>
        <v/>
      </c>
      <c r="BG1299" s="280" t="str">
        <f t="shared" si="84"/>
        <v/>
      </c>
      <c r="BH1299" s="279" t="str">
        <f t="shared" si="85"/>
        <v/>
      </c>
      <c r="BI1299" s="279" t="str">
        <f t="shared" si="86"/>
        <v/>
      </c>
      <c r="BJ1299" s="279" t="str">
        <f t="shared" si="87"/>
        <v/>
      </c>
      <c r="BK1299" s="279" t="str">
        <f t="shared" si="88"/>
        <v/>
      </c>
      <c r="BL1299" s="279" t="str">
        <f t="shared" si="89"/>
        <v/>
      </c>
      <c r="BM1299" s="279" t="str">
        <f t="shared" si="90"/>
        <v/>
      </c>
      <c r="BN1299" s="279" t="str">
        <f t="shared" si="91"/>
        <v/>
      </c>
      <c r="BO1299" s="279" t="str">
        <f t="shared" si="92"/>
        <v/>
      </c>
      <c r="BP1299" s="279" t="str">
        <f t="shared" si="93"/>
        <v/>
      </c>
      <c r="BQ1299" s="282" t="str">
        <f t="shared" si="94"/>
        <v/>
      </c>
      <c r="BR1299" s="280" t="str">
        <f t="shared" si="95"/>
        <v/>
      </c>
      <c r="BS1299" s="282" t="str">
        <f t="shared" si="96"/>
        <v/>
      </c>
    </row>
    <row r="1300" spans="1:71" ht="15" customHeight="1">
      <c r="A1300" s="57"/>
      <c r="B1300" s="300" t="s">
        <v>720</v>
      </c>
      <c r="C1300" s="21"/>
      <c r="D1300" s="298"/>
      <c r="E1300" s="298"/>
      <c r="F1300" s="298"/>
      <c r="G1300" s="304" t="s">
        <v>719</v>
      </c>
      <c r="H1300" s="21"/>
      <c r="I1300" s="298"/>
      <c r="J1300" s="298"/>
      <c r="K1300" s="37"/>
      <c r="L1300" s="37"/>
      <c r="M1300" s="37"/>
      <c r="N1300" s="37"/>
      <c r="O1300" s="37"/>
      <c r="P1300" s="37"/>
      <c r="Q1300" s="37"/>
      <c r="R1300" s="37"/>
      <c r="S1300" s="37"/>
      <c r="T1300" s="37"/>
      <c r="U1300" s="37"/>
      <c r="V1300" s="37"/>
      <c r="W1300" s="37"/>
      <c r="X1300" s="37"/>
      <c r="Y1300" s="37"/>
      <c r="Z1300" s="37"/>
      <c r="AA1300" s="37"/>
      <c r="AB1300" s="37"/>
      <c r="AC1300" s="37"/>
      <c r="AD1300" s="37"/>
      <c r="AE1300" s="30"/>
      <c r="AF1300" s="21"/>
      <c r="AR1300" s="193" t="str">
        <f>IF(AS1300="","",MAX(AR$879:AR1299)+1)</f>
        <v/>
      </c>
      <c r="BD1300" s="193" t="str">
        <f>IF(BE1300="","",MAX(BD$879:BD1299)+1)</f>
        <v/>
      </c>
      <c r="BG1300" s="280" t="str">
        <f t="shared" si="84"/>
        <v/>
      </c>
      <c r="BH1300" s="279" t="str">
        <f t="shared" si="85"/>
        <v/>
      </c>
      <c r="BI1300" s="279" t="str">
        <f t="shared" si="86"/>
        <v/>
      </c>
      <c r="BJ1300" s="279" t="str">
        <f t="shared" si="87"/>
        <v/>
      </c>
      <c r="BK1300" s="279" t="str">
        <f t="shared" si="88"/>
        <v/>
      </c>
      <c r="BL1300" s="279" t="str">
        <f t="shared" si="89"/>
        <v/>
      </c>
      <c r="BM1300" s="279" t="str">
        <f t="shared" si="90"/>
        <v/>
      </c>
      <c r="BN1300" s="279" t="str">
        <f t="shared" si="91"/>
        <v/>
      </c>
      <c r="BO1300" s="279" t="str">
        <f t="shared" si="92"/>
        <v/>
      </c>
      <c r="BP1300" s="279" t="str">
        <f t="shared" si="93"/>
        <v/>
      </c>
      <c r="BQ1300" s="282" t="str">
        <f t="shared" si="94"/>
        <v/>
      </c>
      <c r="BR1300" s="280" t="str">
        <f t="shared" si="95"/>
        <v/>
      </c>
      <c r="BS1300" s="282" t="str">
        <f t="shared" si="96"/>
        <v/>
      </c>
    </row>
    <row r="1301" spans="1:71" ht="15" customHeight="1">
      <c r="A1301" s="57"/>
      <c r="B1301" s="30"/>
      <c r="C1301" s="298" t="s">
        <v>721</v>
      </c>
      <c r="D1301" s="298"/>
      <c r="E1301" s="298"/>
      <c r="F1301" s="298"/>
      <c r="G1301" s="298"/>
      <c r="H1301" s="298"/>
      <c r="I1301" s="298"/>
      <c r="J1301" s="298"/>
      <c r="K1301" s="37"/>
      <c r="L1301" s="37"/>
      <c r="M1301" s="37"/>
      <c r="N1301" s="37"/>
      <c r="O1301" s="37"/>
      <c r="P1301" s="37"/>
      <c r="Q1301" s="37"/>
      <c r="R1301" s="37"/>
      <c r="S1301" s="37"/>
      <c r="T1301" s="37"/>
      <c r="U1301" s="37"/>
      <c r="V1301" s="37"/>
      <c r="W1301" s="37"/>
      <c r="X1301" s="37"/>
      <c r="Y1301" s="37"/>
      <c r="Z1301" s="37"/>
      <c r="AA1301" s="37"/>
      <c r="AB1301" s="37"/>
      <c r="AC1301" s="37"/>
      <c r="AD1301" s="37"/>
      <c r="AE1301" s="30"/>
      <c r="AF1301" s="21"/>
      <c r="AR1301" s="193" t="str">
        <f>IF(AS1301="","",MAX(AR$879:AR1300)+1)</f>
        <v/>
      </c>
      <c r="BD1301" s="193" t="str">
        <f>IF(BE1301="","",MAX(BD$879:BD1300)+1)</f>
        <v/>
      </c>
      <c r="BG1301" s="280" t="str">
        <f t="shared" si="84"/>
        <v/>
      </c>
      <c r="BH1301" s="279" t="str">
        <f t="shared" si="85"/>
        <v/>
      </c>
      <c r="BI1301" s="279" t="str">
        <f t="shared" si="86"/>
        <v/>
      </c>
      <c r="BJ1301" s="279" t="str">
        <f t="shared" si="87"/>
        <v/>
      </c>
      <c r="BK1301" s="279" t="str">
        <f t="shared" si="88"/>
        <v/>
      </c>
      <c r="BL1301" s="279" t="str">
        <f t="shared" si="89"/>
        <v/>
      </c>
      <c r="BM1301" s="279" t="str">
        <f t="shared" si="90"/>
        <v/>
      </c>
      <c r="BN1301" s="279" t="str">
        <f t="shared" si="91"/>
        <v/>
      </c>
      <c r="BO1301" s="279" t="str">
        <f t="shared" si="92"/>
        <v/>
      </c>
      <c r="BP1301" s="279" t="str">
        <f t="shared" si="93"/>
        <v/>
      </c>
      <c r="BQ1301" s="282" t="str">
        <f t="shared" si="94"/>
        <v/>
      </c>
      <c r="BR1301" s="280" t="str">
        <f t="shared" si="95"/>
        <v/>
      </c>
      <c r="BS1301" s="282" t="str">
        <f t="shared" si="96"/>
        <v/>
      </c>
    </row>
    <row r="1302" spans="1:71" ht="7" customHeight="1">
      <c r="A1302" s="21"/>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R1302" s="193" t="str">
        <f>IF(AS1302="","",MAX(AR$879:AR1301)+1)</f>
        <v/>
      </c>
      <c r="BD1302" s="193" t="str">
        <f>IF(BE1302="","",MAX(BD$879:BD1301)+1)</f>
        <v/>
      </c>
      <c r="BG1302" s="280" t="str">
        <f t="shared" si="84"/>
        <v/>
      </c>
      <c r="BH1302" s="279" t="str">
        <f t="shared" si="85"/>
        <v/>
      </c>
      <c r="BI1302" s="279" t="str">
        <f t="shared" si="86"/>
        <v/>
      </c>
      <c r="BJ1302" s="279" t="str">
        <f t="shared" si="87"/>
        <v/>
      </c>
      <c r="BK1302" s="279" t="str">
        <f t="shared" si="88"/>
        <v/>
      </c>
      <c r="BL1302" s="279" t="str">
        <f t="shared" si="89"/>
        <v/>
      </c>
      <c r="BM1302" s="279" t="str">
        <f t="shared" si="90"/>
        <v/>
      </c>
      <c r="BN1302" s="279" t="str">
        <f t="shared" si="91"/>
        <v/>
      </c>
      <c r="BO1302" s="279" t="str">
        <f t="shared" si="92"/>
        <v/>
      </c>
      <c r="BP1302" s="279" t="str">
        <f t="shared" si="93"/>
        <v/>
      </c>
      <c r="BQ1302" s="282" t="str">
        <f t="shared" si="94"/>
        <v/>
      </c>
      <c r="BR1302" s="280" t="str">
        <f t="shared" si="95"/>
        <v/>
      </c>
      <c r="BS1302" s="282" t="str">
        <f t="shared" si="96"/>
        <v/>
      </c>
    </row>
    <row r="1303" spans="1:71" ht="30" customHeight="1">
      <c r="A1303" s="57"/>
      <c r="B1303" s="376" t="s">
        <v>722</v>
      </c>
      <c r="C1303" s="376"/>
      <c r="D1303" s="376"/>
      <c r="E1303" s="376"/>
      <c r="F1303" s="376"/>
      <c r="G1303" s="376"/>
      <c r="H1303" s="340">
        <f>VLOOKUP($AG1303,PriceList,3,FALSE)</f>
        <v>45</v>
      </c>
      <c r="I1303" s="340"/>
      <c r="J1303" s="341"/>
      <c r="K1303" s="342"/>
      <c r="L1303" s="343"/>
      <c r="M1303" s="343"/>
      <c r="N1303" s="344"/>
      <c r="O1303" s="333"/>
      <c r="P1303" s="333"/>
      <c r="Q1303" s="334"/>
      <c r="R1303" s="334"/>
      <c r="S1303" s="333"/>
      <c r="T1303" s="333"/>
      <c r="U1303" s="334"/>
      <c r="V1303" s="334"/>
      <c r="W1303" s="333"/>
      <c r="X1303" s="333"/>
      <c r="Y1303" s="334"/>
      <c r="Z1303" s="334"/>
      <c r="AA1303" s="333"/>
      <c r="AB1303" s="333"/>
      <c r="AC1303" s="349">
        <f>(SUM(O1303:AB1303)+SUM(O1305:AB1306))*H1303</f>
        <v>0</v>
      </c>
      <c r="AD1303" s="349"/>
      <c r="AE1303" s="349"/>
      <c r="AF1303" s="21"/>
      <c r="AG1303" s="61" t="s">
        <v>723</v>
      </c>
      <c r="AJ1303" s="116" t="b">
        <f>OR(ISERROR(AC1303),ISERROR(H1303))</f>
        <v>0</v>
      </c>
      <c r="AQ1303" s="68" t="s">
        <v>724</v>
      </c>
      <c r="AR1303" s="193" t="str">
        <f>IF(AS1303="","",MAX(AR$879:AR1302)+1)</f>
        <v/>
      </c>
      <c r="AS1303" s="252" t="str">
        <f>IF(SUM(O1303:AB1303)&gt;0,AQ1303,"")</f>
        <v/>
      </c>
      <c r="AT1303" s="253" t="str">
        <f>IF(O1303&gt;0,O1303,"")</f>
        <v/>
      </c>
      <c r="AU1303" s="254" t="str">
        <f>IF(Q1303&gt;0,Q1303,"")</f>
        <v/>
      </c>
      <c r="AV1303" s="254" t="str">
        <f>IF(S1303&gt;0,S1303,"")</f>
        <v/>
      </c>
      <c r="AW1303" s="254" t="str">
        <f>IF(U1303&gt;0,U1303,"")</f>
        <v/>
      </c>
      <c r="AX1303" s="254" t="str">
        <f>IF(W1303&gt;0,W1303,"")</f>
        <v/>
      </c>
      <c r="AY1303" s="255" t="str">
        <f>IF(Y1303&gt;0,Y1303,"")</f>
        <v/>
      </c>
      <c r="AZ1303" s="255" t="str">
        <f>IF(AA1303&gt;0,AA1303,"")</f>
        <v/>
      </c>
      <c r="BA1303" s="255" t="str">
        <f>IF(SUM(O1303:AB1303)&gt;0,(SUM(O1303:AB1303)*H1303),"")</f>
        <v/>
      </c>
      <c r="BB1303" s="255" t="str">
        <f>IF(SUM(O1303:AB1303)&gt;0,K1303,"")</f>
        <v/>
      </c>
      <c r="BC1303" s="276" t="str">
        <f>IF(SUM(O1303:AB1303)&gt;0,"ITEM","")</f>
        <v/>
      </c>
      <c r="BD1303" s="193" t="str">
        <f>IF(BE1303="","",MAX(BD$879:BD1302)+1)</f>
        <v/>
      </c>
      <c r="BG1303" s="280" t="str">
        <f t="shared" si="84"/>
        <v/>
      </c>
      <c r="BH1303" s="279" t="str">
        <f t="shared" si="85"/>
        <v/>
      </c>
      <c r="BI1303" s="279" t="str">
        <f t="shared" si="86"/>
        <v/>
      </c>
      <c r="BJ1303" s="279" t="str">
        <f t="shared" si="87"/>
        <v/>
      </c>
      <c r="BK1303" s="279" t="str">
        <f t="shared" si="88"/>
        <v/>
      </c>
      <c r="BL1303" s="279" t="str">
        <f t="shared" si="89"/>
        <v/>
      </c>
      <c r="BM1303" s="279" t="str">
        <f t="shared" si="90"/>
        <v/>
      </c>
      <c r="BN1303" s="279" t="str">
        <f t="shared" si="91"/>
        <v/>
      </c>
      <c r="BO1303" s="279" t="str">
        <f t="shared" si="92"/>
        <v/>
      </c>
      <c r="BP1303" s="279" t="str">
        <f t="shared" si="93"/>
        <v/>
      </c>
      <c r="BQ1303" s="282" t="str">
        <f t="shared" si="94"/>
        <v/>
      </c>
      <c r="BR1303" s="280" t="str">
        <f t="shared" si="95"/>
        <v/>
      </c>
      <c r="BS1303" s="282" t="str">
        <f t="shared" si="96"/>
        <v/>
      </c>
    </row>
    <row r="1304" spans="1:71" ht="15" customHeight="1">
      <c r="A1304" s="57"/>
      <c r="B1304" s="300" t="s">
        <v>725</v>
      </c>
      <c r="C1304" s="21"/>
      <c r="D1304" s="38"/>
      <c r="E1304" s="38"/>
      <c r="F1304" s="38"/>
      <c r="G1304" s="299" t="s">
        <v>726</v>
      </c>
      <c r="H1304" s="38"/>
      <c r="I1304" s="38"/>
      <c r="J1304" s="59"/>
      <c r="K1304" s="37"/>
      <c r="L1304" s="37"/>
      <c r="M1304" s="37"/>
      <c r="N1304" s="37"/>
      <c r="O1304" s="37"/>
      <c r="P1304" s="37"/>
      <c r="Q1304" s="37"/>
      <c r="R1304" s="37"/>
      <c r="S1304" s="37"/>
      <c r="T1304" s="37"/>
      <c r="U1304" s="37"/>
      <c r="V1304" s="37"/>
      <c r="W1304" s="37"/>
      <c r="X1304" s="37"/>
      <c r="Y1304" s="37"/>
      <c r="Z1304" s="37"/>
      <c r="AA1304" s="37"/>
      <c r="AB1304" s="37"/>
      <c r="AC1304" s="349"/>
      <c r="AD1304" s="349"/>
      <c r="AE1304" s="349"/>
      <c r="AF1304" s="21"/>
      <c r="AR1304" s="193" t="str">
        <f>IF(AS1304="","",MAX(AR$879:AR1303)+1)</f>
        <v/>
      </c>
      <c r="BD1304" s="193" t="str">
        <f>IF(BE1304="","",MAX(BD$879:BD1303)+1)</f>
        <v/>
      </c>
      <c r="BG1304" s="280" t="str">
        <f t="shared" si="84"/>
        <v/>
      </c>
      <c r="BH1304" s="279" t="str">
        <f t="shared" si="85"/>
        <v/>
      </c>
      <c r="BI1304" s="279" t="str">
        <f t="shared" si="86"/>
        <v/>
      </c>
      <c r="BJ1304" s="279" t="str">
        <f t="shared" si="87"/>
        <v/>
      </c>
      <c r="BK1304" s="279" t="str">
        <f t="shared" si="88"/>
        <v/>
      </c>
      <c r="BL1304" s="279" t="str">
        <f t="shared" si="89"/>
        <v/>
      </c>
      <c r="BM1304" s="279" t="str">
        <f t="shared" si="90"/>
        <v/>
      </c>
      <c r="BN1304" s="279" t="str">
        <f t="shared" si="91"/>
        <v/>
      </c>
      <c r="BO1304" s="279" t="str">
        <f t="shared" si="92"/>
        <v/>
      </c>
      <c r="BP1304" s="279" t="str">
        <f t="shared" si="93"/>
        <v/>
      </c>
      <c r="BQ1304" s="282" t="str">
        <f t="shared" si="94"/>
        <v/>
      </c>
      <c r="BR1304" s="280" t="str">
        <f t="shared" si="95"/>
        <v/>
      </c>
      <c r="BS1304" s="282" t="str">
        <f t="shared" si="96"/>
        <v/>
      </c>
    </row>
    <row r="1305" spans="1:71" ht="15" customHeight="1">
      <c r="A1305" s="57"/>
      <c r="B1305" s="300" t="s">
        <v>727</v>
      </c>
      <c r="C1305" s="21"/>
      <c r="D1305" s="38"/>
      <c r="E1305" s="38"/>
      <c r="F1305" s="38"/>
      <c r="G1305" s="299" t="s">
        <v>728</v>
      </c>
      <c r="H1305" s="38"/>
      <c r="I1305" s="38"/>
      <c r="J1305" s="59"/>
      <c r="K1305" s="359"/>
      <c r="L1305" s="360"/>
      <c r="M1305" s="360"/>
      <c r="N1305" s="361"/>
      <c r="O1305" s="354"/>
      <c r="P1305" s="355"/>
      <c r="Q1305" s="365"/>
      <c r="R1305" s="366"/>
      <c r="S1305" s="354"/>
      <c r="T1305" s="355"/>
      <c r="U1305" s="365"/>
      <c r="V1305" s="366"/>
      <c r="W1305" s="354"/>
      <c r="X1305" s="355"/>
      <c r="Y1305" s="365"/>
      <c r="Z1305" s="366"/>
      <c r="AA1305" s="354"/>
      <c r="AB1305" s="355"/>
      <c r="AC1305" s="349"/>
      <c r="AD1305" s="349"/>
      <c r="AE1305" s="349"/>
      <c r="AF1305" s="21"/>
      <c r="AQ1305" s="68" t="s">
        <v>724</v>
      </c>
      <c r="AR1305" s="193" t="str">
        <f>IF(AS1305="","",MAX(AR$879:AR1304)+1)</f>
        <v/>
      </c>
      <c r="AS1305" s="252" t="str">
        <f>IF(SUM(O1305:AB1306)&gt;0,AQ1305,"")</f>
        <v/>
      </c>
      <c r="AT1305" s="253" t="str">
        <f>IF(O1305&gt;0,O1305,"")</f>
        <v/>
      </c>
      <c r="AU1305" s="254" t="str">
        <f>IF(Q1305&gt;0,Q1305,"")</f>
        <v/>
      </c>
      <c r="AV1305" s="254" t="str">
        <f>IF(S1305&gt;0,S1305,"")</f>
        <v/>
      </c>
      <c r="AW1305" s="254" t="str">
        <f>IF(U1305&gt;0,U1305,"")</f>
        <v/>
      </c>
      <c r="AX1305" s="254" t="str">
        <f>IF(W1305&gt;0,W1305,"")</f>
        <v/>
      </c>
      <c r="AY1305" s="255" t="str">
        <f>IF(Y1305&gt;0,Y1305,"")</f>
        <v/>
      </c>
      <c r="AZ1305" s="255" t="str">
        <f>IF(AA1305&gt;0,AA1305,"")</f>
        <v/>
      </c>
      <c r="BA1305" s="255" t="str">
        <f>IF(SUM(O1305:AB1306)&gt;0,(SUM(O1305:AB1306)*H1303),"")</f>
        <v/>
      </c>
      <c r="BB1305" s="255" t="str">
        <f>IF(SUM(O1305:AB1306)&gt;0,K1305,"")</f>
        <v/>
      </c>
      <c r="BC1305" s="276" t="str">
        <f>IF(SUM(O1305:AB1306)&gt;0,"ITEM","")</f>
        <v/>
      </c>
      <c r="BD1305" s="193" t="str">
        <f>IF(BE1305="","",MAX(BD$879:BD1304)+1)</f>
        <v/>
      </c>
      <c r="BG1305" s="280" t="str">
        <f t="shared" si="84"/>
        <v/>
      </c>
      <c r="BH1305" s="279" t="str">
        <f t="shared" si="85"/>
        <v/>
      </c>
      <c r="BI1305" s="279" t="str">
        <f t="shared" si="86"/>
        <v/>
      </c>
      <c r="BJ1305" s="279" t="str">
        <f t="shared" si="87"/>
        <v/>
      </c>
      <c r="BK1305" s="279" t="str">
        <f t="shared" si="88"/>
        <v/>
      </c>
      <c r="BL1305" s="279" t="str">
        <f t="shared" si="89"/>
        <v/>
      </c>
      <c r="BM1305" s="279" t="str">
        <f t="shared" si="90"/>
        <v/>
      </c>
      <c r="BN1305" s="279" t="str">
        <f t="shared" si="91"/>
        <v/>
      </c>
      <c r="BO1305" s="279" t="str">
        <f t="shared" si="92"/>
        <v/>
      </c>
      <c r="BP1305" s="279" t="str">
        <f t="shared" si="93"/>
        <v/>
      </c>
      <c r="BQ1305" s="282" t="str">
        <f t="shared" si="94"/>
        <v/>
      </c>
      <c r="BR1305" s="280" t="str">
        <f t="shared" si="95"/>
        <v/>
      </c>
      <c r="BS1305" s="282" t="str">
        <f t="shared" si="96"/>
        <v/>
      </c>
    </row>
    <row r="1306" spans="1:71" ht="15" customHeight="1">
      <c r="A1306" s="57"/>
      <c r="B1306" s="300" t="s">
        <v>713</v>
      </c>
      <c r="C1306" s="21"/>
      <c r="D1306" s="38"/>
      <c r="E1306" s="38"/>
      <c r="F1306" s="38"/>
      <c r="G1306" s="299" t="s">
        <v>714</v>
      </c>
      <c r="H1306" s="38"/>
      <c r="I1306" s="38"/>
      <c r="J1306" s="38"/>
      <c r="K1306" s="362"/>
      <c r="L1306" s="363"/>
      <c r="M1306" s="363"/>
      <c r="N1306" s="364"/>
      <c r="O1306" s="356"/>
      <c r="P1306" s="357"/>
      <c r="Q1306" s="367"/>
      <c r="R1306" s="368"/>
      <c r="S1306" s="356"/>
      <c r="T1306" s="357"/>
      <c r="U1306" s="367"/>
      <c r="V1306" s="368"/>
      <c r="W1306" s="356"/>
      <c r="X1306" s="357"/>
      <c r="Y1306" s="367"/>
      <c r="Z1306" s="368"/>
      <c r="AA1306" s="356"/>
      <c r="AB1306" s="357"/>
      <c r="AC1306" s="349"/>
      <c r="AD1306" s="349"/>
      <c r="AE1306" s="349"/>
      <c r="AF1306" s="21"/>
      <c r="AR1306" s="193" t="str">
        <f>IF(AS1306="","",MAX(AR$879:AR1305)+1)</f>
        <v/>
      </c>
      <c r="BD1306" s="193" t="str">
        <f>IF(BE1306="","",MAX(BD$879:BD1305)+1)</f>
        <v/>
      </c>
      <c r="BG1306" s="280" t="str">
        <f t="shared" si="84"/>
        <v/>
      </c>
      <c r="BH1306" s="279" t="str">
        <f t="shared" si="85"/>
        <v/>
      </c>
      <c r="BI1306" s="279" t="str">
        <f t="shared" si="86"/>
        <v/>
      </c>
      <c r="BJ1306" s="279" t="str">
        <f t="shared" si="87"/>
        <v/>
      </c>
      <c r="BK1306" s="279" t="str">
        <f t="shared" si="88"/>
        <v/>
      </c>
      <c r="BL1306" s="279" t="str">
        <f t="shared" si="89"/>
        <v/>
      </c>
      <c r="BM1306" s="279" t="str">
        <f t="shared" si="90"/>
        <v/>
      </c>
      <c r="BN1306" s="279" t="str">
        <f t="shared" si="91"/>
        <v/>
      </c>
      <c r="BO1306" s="279" t="str">
        <f t="shared" si="92"/>
        <v/>
      </c>
      <c r="BP1306" s="279" t="str">
        <f t="shared" si="93"/>
        <v/>
      </c>
      <c r="BQ1306" s="282" t="str">
        <f t="shared" si="94"/>
        <v/>
      </c>
      <c r="BR1306" s="280" t="str">
        <f t="shared" si="95"/>
        <v/>
      </c>
      <c r="BS1306" s="282" t="str">
        <f t="shared" si="96"/>
        <v/>
      </c>
    </row>
    <row r="1307" spans="1:71" ht="15" customHeight="1">
      <c r="A1307" s="57"/>
      <c r="B1307" s="300" t="s">
        <v>729</v>
      </c>
      <c r="C1307" s="21"/>
      <c r="D1307" s="38"/>
      <c r="E1307" s="38"/>
      <c r="F1307" s="38"/>
      <c r="G1307" s="303" t="s">
        <v>730</v>
      </c>
      <c r="H1307" s="38"/>
      <c r="I1307" s="38"/>
      <c r="J1307" s="59"/>
      <c r="K1307" s="37"/>
      <c r="L1307" s="37"/>
      <c r="M1307" s="37"/>
      <c r="N1307" s="37"/>
      <c r="O1307" s="37"/>
      <c r="P1307" s="37"/>
      <c r="Q1307" s="37"/>
      <c r="R1307" s="37"/>
      <c r="S1307" s="37"/>
      <c r="T1307" s="37"/>
      <c r="U1307" s="37"/>
      <c r="V1307" s="37"/>
      <c r="W1307" s="37"/>
      <c r="X1307" s="37"/>
      <c r="Y1307" s="37"/>
      <c r="Z1307" s="37"/>
      <c r="AA1307" s="37"/>
      <c r="AB1307" s="37"/>
      <c r="AC1307" s="37"/>
      <c r="AD1307" s="37"/>
      <c r="AE1307" s="30"/>
      <c r="AF1307" s="21"/>
      <c r="AR1307" s="193" t="str">
        <f>IF(AS1307="","",MAX(AR$879:AR1306)+1)</f>
        <v/>
      </c>
      <c r="BD1307" s="193" t="str">
        <f>IF(BE1307="","",MAX(BD$879:BD1306)+1)</f>
        <v/>
      </c>
      <c r="BG1307" s="280" t="str">
        <f t="shared" si="84"/>
        <v/>
      </c>
      <c r="BH1307" s="279" t="str">
        <f t="shared" si="85"/>
        <v/>
      </c>
      <c r="BI1307" s="279" t="str">
        <f t="shared" si="86"/>
        <v/>
      </c>
      <c r="BJ1307" s="279" t="str">
        <f t="shared" si="87"/>
        <v/>
      </c>
      <c r="BK1307" s="279" t="str">
        <f t="shared" si="88"/>
        <v/>
      </c>
      <c r="BL1307" s="279" t="str">
        <f t="shared" si="89"/>
        <v/>
      </c>
      <c r="BM1307" s="279" t="str">
        <f t="shared" si="90"/>
        <v/>
      </c>
      <c r="BN1307" s="279" t="str">
        <f t="shared" si="91"/>
        <v/>
      </c>
      <c r="BO1307" s="279" t="str">
        <f t="shared" si="92"/>
        <v/>
      </c>
      <c r="BP1307" s="279" t="str">
        <f t="shared" si="93"/>
        <v/>
      </c>
      <c r="BQ1307" s="282" t="str">
        <f t="shared" si="94"/>
        <v/>
      </c>
      <c r="BR1307" s="280" t="str">
        <f t="shared" si="95"/>
        <v/>
      </c>
      <c r="BS1307" s="282" t="str">
        <f t="shared" si="96"/>
        <v/>
      </c>
    </row>
    <row r="1308" spans="1:71" ht="15" customHeight="1">
      <c r="A1308" s="57"/>
      <c r="B1308" s="300" t="s">
        <v>731</v>
      </c>
      <c r="C1308" s="21"/>
      <c r="D1308" s="38"/>
      <c r="E1308" s="38"/>
      <c r="F1308" s="38"/>
      <c r="G1308" s="299"/>
      <c r="H1308" s="299" t="s">
        <v>732</v>
      </c>
      <c r="I1308" s="38"/>
      <c r="J1308" s="59"/>
      <c r="K1308" s="37"/>
      <c r="L1308" s="37"/>
      <c r="M1308" s="37"/>
      <c r="N1308" s="37"/>
      <c r="O1308" s="37"/>
      <c r="P1308" s="37"/>
      <c r="Q1308" s="37"/>
      <c r="R1308" s="37"/>
      <c r="S1308" s="37"/>
      <c r="T1308" s="37"/>
      <c r="U1308" s="37"/>
      <c r="V1308" s="37"/>
      <c r="W1308" s="37"/>
      <c r="X1308" s="37"/>
      <c r="Y1308" s="37"/>
      <c r="Z1308" s="37"/>
      <c r="AA1308" s="37"/>
      <c r="AB1308" s="37"/>
      <c r="AC1308" s="37"/>
      <c r="AD1308" s="37"/>
      <c r="AE1308" s="30"/>
      <c r="AF1308" s="21"/>
      <c r="AR1308" s="193" t="str">
        <f>IF(AS1308="","",MAX(AR$879:AR1307)+1)</f>
        <v/>
      </c>
      <c r="BD1308" s="193" t="str">
        <f>IF(BE1308="","",MAX(BD$879:BD1307)+1)</f>
        <v/>
      </c>
      <c r="BG1308" s="280" t="str">
        <f t="shared" si="84"/>
        <v/>
      </c>
      <c r="BH1308" s="279" t="str">
        <f t="shared" si="85"/>
        <v/>
      </c>
      <c r="BI1308" s="279" t="str">
        <f t="shared" si="86"/>
        <v/>
      </c>
      <c r="BJ1308" s="279" t="str">
        <f t="shared" si="87"/>
        <v/>
      </c>
      <c r="BK1308" s="279" t="str">
        <f t="shared" si="88"/>
        <v/>
      </c>
      <c r="BL1308" s="279" t="str">
        <f t="shared" si="89"/>
        <v/>
      </c>
      <c r="BM1308" s="279" t="str">
        <f t="shared" si="90"/>
        <v/>
      </c>
      <c r="BN1308" s="279" t="str">
        <f t="shared" si="91"/>
        <v/>
      </c>
      <c r="BO1308" s="279" t="str">
        <f t="shared" si="92"/>
        <v/>
      </c>
      <c r="BP1308" s="279" t="str">
        <f t="shared" si="93"/>
        <v/>
      </c>
      <c r="BQ1308" s="282" t="str">
        <f t="shared" si="94"/>
        <v/>
      </c>
      <c r="BR1308" s="280" t="str">
        <f t="shared" si="95"/>
        <v/>
      </c>
      <c r="BS1308" s="282" t="str">
        <f t="shared" si="96"/>
        <v/>
      </c>
    </row>
    <row r="1309" spans="1:71" ht="10" customHeight="1">
      <c r="A1309" s="21"/>
      <c r="B1309" s="21"/>
      <c r="C1309" s="21"/>
      <c r="D1309" s="21"/>
      <c r="E1309" s="21"/>
      <c r="F1309" s="21"/>
      <c r="G1309" s="21"/>
      <c r="H1309" s="21"/>
      <c r="I1309" s="21"/>
      <c r="J1309" s="21"/>
      <c r="K1309" s="21"/>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R1309" s="193" t="str">
        <f>IF(AS1309="","",MAX(AR$879:AR1308)+1)</f>
        <v/>
      </c>
      <c r="BD1309" s="193" t="str">
        <f>IF(BE1309="","",MAX(BD$879:BD1308)+1)</f>
        <v/>
      </c>
      <c r="BG1309" s="280" t="str">
        <f t="shared" si="84"/>
        <v/>
      </c>
      <c r="BH1309" s="279" t="str">
        <f t="shared" si="85"/>
        <v/>
      </c>
      <c r="BI1309" s="279" t="str">
        <f t="shared" si="86"/>
        <v/>
      </c>
      <c r="BJ1309" s="279" t="str">
        <f t="shared" si="87"/>
        <v/>
      </c>
      <c r="BK1309" s="279" t="str">
        <f t="shared" si="88"/>
        <v/>
      </c>
      <c r="BL1309" s="279" t="str">
        <f t="shared" si="89"/>
        <v/>
      </c>
      <c r="BM1309" s="279" t="str">
        <f t="shared" si="90"/>
        <v/>
      </c>
      <c r="BN1309" s="279" t="str">
        <f t="shared" si="91"/>
        <v/>
      </c>
      <c r="BO1309" s="279" t="str">
        <f t="shared" si="92"/>
        <v/>
      </c>
      <c r="BP1309" s="279" t="str">
        <f t="shared" si="93"/>
        <v/>
      </c>
      <c r="BQ1309" s="282" t="str">
        <f t="shared" si="94"/>
        <v/>
      </c>
      <c r="BR1309" s="280" t="str">
        <f t="shared" si="95"/>
        <v/>
      </c>
      <c r="BS1309" s="282" t="str">
        <f t="shared" si="96"/>
        <v/>
      </c>
    </row>
    <row r="1310" spans="1:71" ht="30" hidden="1" customHeight="1">
      <c r="A1310" s="57"/>
      <c r="B1310" s="453" t="s">
        <v>733</v>
      </c>
      <c r="C1310" s="453"/>
      <c r="D1310" s="453"/>
      <c r="E1310" s="453"/>
      <c r="F1310" s="453"/>
      <c r="G1310" s="453"/>
      <c r="H1310" s="340" t="e">
        <f>VLOOKUP($AG1310,PriceList,3,FALSE)</f>
        <v>#N/A</v>
      </c>
      <c r="I1310" s="340"/>
      <c r="J1310" s="341"/>
      <c r="K1310" s="448"/>
      <c r="L1310" s="449"/>
      <c r="M1310" s="449"/>
      <c r="N1310" s="450"/>
      <c r="O1310" s="451"/>
      <c r="P1310" s="451"/>
      <c r="Q1310" s="452"/>
      <c r="R1310" s="452"/>
      <c r="S1310" s="451"/>
      <c r="T1310" s="451"/>
      <c r="U1310" s="452"/>
      <c r="V1310" s="452"/>
      <c r="W1310" s="451"/>
      <c r="X1310" s="451"/>
      <c r="Y1310" s="452"/>
      <c r="Z1310" s="452"/>
      <c r="AA1310" s="451"/>
      <c r="AB1310" s="451"/>
      <c r="AC1310" s="349" t="e">
        <f>(SUM(O1310:AB1310))*H1310</f>
        <v>#N/A</v>
      </c>
      <c r="AD1310" s="444"/>
      <c r="AE1310" s="444"/>
      <c r="AF1310" s="21"/>
      <c r="AR1310" s="193" t="str">
        <f>IF(AS1310="","",MAX(AR$879:AR1309)+1)</f>
        <v/>
      </c>
      <c r="BD1310" s="193" t="str">
        <f>IF(BE1310="","",MAX(BD$879:BD1309)+1)</f>
        <v/>
      </c>
      <c r="BG1310" s="280" t="str">
        <f t="shared" si="84"/>
        <v/>
      </c>
      <c r="BH1310" s="279" t="str">
        <f t="shared" si="85"/>
        <v/>
      </c>
      <c r="BI1310" s="279" t="str">
        <f t="shared" si="86"/>
        <v/>
      </c>
      <c r="BJ1310" s="279" t="str">
        <f t="shared" si="87"/>
        <v/>
      </c>
      <c r="BK1310" s="279" t="str">
        <f t="shared" si="88"/>
        <v/>
      </c>
      <c r="BL1310" s="279" t="str">
        <f t="shared" si="89"/>
        <v/>
      </c>
      <c r="BM1310" s="279" t="str">
        <f t="shared" si="90"/>
        <v/>
      </c>
      <c r="BN1310" s="279" t="str">
        <f t="shared" si="91"/>
        <v/>
      </c>
      <c r="BO1310" s="279" t="str">
        <f t="shared" si="92"/>
        <v/>
      </c>
      <c r="BP1310" s="279" t="str">
        <f t="shared" si="93"/>
        <v/>
      </c>
      <c r="BQ1310" s="282" t="str">
        <f t="shared" si="94"/>
        <v/>
      </c>
      <c r="BR1310" s="280" t="str">
        <f t="shared" si="95"/>
        <v/>
      </c>
      <c r="BS1310" s="282" t="str">
        <f t="shared" si="96"/>
        <v/>
      </c>
    </row>
    <row r="1311" spans="1:71" ht="15" hidden="1" customHeight="1">
      <c r="A1311" s="57"/>
      <c r="B1311" s="30"/>
      <c r="C1311" s="375" t="s">
        <v>734</v>
      </c>
      <c r="D1311" s="375"/>
      <c r="E1311" s="375"/>
      <c r="F1311" s="375"/>
      <c r="G1311" s="375"/>
      <c r="H1311" s="375"/>
      <c r="I1311" s="375"/>
      <c r="J1311" s="59"/>
      <c r="K1311" s="37"/>
      <c r="L1311" s="37"/>
      <c r="M1311" s="37"/>
      <c r="N1311" s="37"/>
      <c r="O1311" s="37"/>
      <c r="P1311" s="37"/>
      <c r="Q1311" s="37"/>
      <c r="R1311" s="37"/>
      <c r="S1311" s="37"/>
      <c r="T1311" s="37"/>
      <c r="U1311" s="37"/>
      <c r="V1311" s="37"/>
      <c r="W1311" s="37"/>
      <c r="X1311" s="37"/>
      <c r="Y1311" s="37"/>
      <c r="Z1311" s="37"/>
      <c r="AA1311" s="37"/>
      <c r="AB1311" s="37"/>
      <c r="AC1311" s="37"/>
      <c r="AD1311" s="37"/>
      <c r="AE1311" s="30"/>
      <c r="AF1311" s="21"/>
      <c r="AR1311" s="193" t="str">
        <f>IF(AS1311="","",MAX(AR$879:AR1310)+1)</f>
        <v/>
      </c>
      <c r="BD1311" s="193" t="str">
        <f>IF(BE1311="","",MAX(BD$879:BD1310)+1)</f>
        <v/>
      </c>
      <c r="BG1311" s="280" t="str">
        <f t="shared" si="84"/>
        <v/>
      </c>
      <c r="BH1311" s="279" t="str">
        <f t="shared" si="85"/>
        <v/>
      </c>
      <c r="BI1311" s="279" t="str">
        <f t="shared" si="86"/>
        <v/>
      </c>
      <c r="BJ1311" s="279" t="str">
        <f t="shared" si="87"/>
        <v/>
      </c>
      <c r="BK1311" s="279" t="str">
        <f t="shared" si="88"/>
        <v/>
      </c>
      <c r="BL1311" s="279" t="str">
        <f t="shared" si="89"/>
        <v/>
      </c>
      <c r="BM1311" s="279" t="str">
        <f t="shared" si="90"/>
        <v/>
      </c>
      <c r="BN1311" s="279" t="str">
        <f t="shared" si="91"/>
        <v/>
      </c>
      <c r="BO1311" s="279" t="str">
        <f t="shared" si="92"/>
        <v/>
      </c>
      <c r="BP1311" s="279" t="str">
        <f t="shared" si="93"/>
        <v/>
      </c>
      <c r="BQ1311" s="282" t="str">
        <f t="shared" si="94"/>
        <v/>
      </c>
      <c r="BR1311" s="280" t="str">
        <f t="shared" si="95"/>
        <v/>
      </c>
      <c r="BS1311" s="282" t="str">
        <f t="shared" si="96"/>
        <v/>
      </c>
    </row>
    <row r="1312" spans="1:71" ht="15" hidden="1" customHeight="1">
      <c r="A1312" s="57"/>
      <c r="B1312" s="30"/>
      <c r="C1312" s="375" t="s">
        <v>735</v>
      </c>
      <c r="D1312" s="375"/>
      <c r="E1312" s="375"/>
      <c r="F1312" s="375"/>
      <c r="G1312" s="375"/>
      <c r="H1312" s="375"/>
      <c r="I1312" s="375"/>
      <c r="J1312" s="59"/>
      <c r="K1312" s="37"/>
      <c r="L1312" s="37"/>
      <c r="M1312" s="37"/>
      <c r="N1312" s="37"/>
      <c r="O1312" s="37"/>
      <c r="P1312" s="37"/>
      <c r="Q1312" s="37"/>
      <c r="R1312" s="37"/>
      <c r="S1312" s="37"/>
      <c r="T1312" s="37"/>
      <c r="U1312" s="37"/>
      <c r="V1312" s="37"/>
      <c r="W1312" s="37"/>
      <c r="X1312" s="37"/>
      <c r="Y1312" s="37"/>
      <c r="Z1312" s="37"/>
      <c r="AA1312" s="37"/>
      <c r="AB1312" s="37"/>
      <c r="AC1312" s="37"/>
      <c r="AD1312" s="37"/>
      <c r="AE1312" s="30"/>
      <c r="AF1312" s="21"/>
      <c r="AR1312" s="193" t="str">
        <f>IF(AS1312="","",MAX(AR$879:AR1311)+1)</f>
        <v/>
      </c>
      <c r="BD1312" s="193" t="str">
        <f>IF(BE1312="","",MAX(BD$879:BD1311)+1)</f>
        <v/>
      </c>
      <c r="BG1312" s="280" t="str">
        <f t="shared" si="84"/>
        <v/>
      </c>
      <c r="BH1312" s="279" t="str">
        <f t="shared" si="85"/>
        <v/>
      </c>
      <c r="BI1312" s="279" t="str">
        <f t="shared" si="86"/>
        <v/>
      </c>
      <c r="BJ1312" s="279" t="str">
        <f t="shared" si="87"/>
        <v/>
      </c>
      <c r="BK1312" s="279" t="str">
        <f t="shared" si="88"/>
        <v/>
      </c>
      <c r="BL1312" s="279" t="str">
        <f t="shared" si="89"/>
        <v/>
      </c>
      <c r="BM1312" s="279" t="str">
        <f t="shared" si="90"/>
        <v/>
      </c>
      <c r="BN1312" s="279" t="str">
        <f t="shared" si="91"/>
        <v/>
      </c>
      <c r="BO1312" s="279" t="str">
        <f t="shared" si="92"/>
        <v/>
      </c>
      <c r="BP1312" s="279" t="str">
        <f t="shared" si="93"/>
        <v/>
      </c>
      <c r="BQ1312" s="282" t="str">
        <f t="shared" si="94"/>
        <v/>
      </c>
      <c r="BR1312" s="280" t="str">
        <f t="shared" si="95"/>
        <v/>
      </c>
      <c r="BS1312" s="282" t="str">
        <f t="shared" si="96"/>
        <v/>
      </c>
    </row>
    <row r="1313" spans="1:71" ht="15" hidden="1" customHeight="1">
      <c r="A1313" s="57"/>
      <c r="B1313" s="30"/>
      <c r="C1313" s="375" t="s">
        <v>736</v>
      </c>
      <c r="D1313" s="375"/>
      <c r="E1313" s="375"/>
      <c r="F1313" s="375"/>
      <c r="G1313" s="375"/>
      <c r="H1313" s="375"/>
      <c r="I1313" s="375"/>
      <c r="J1313" s="375"/>
      <c r="K1313" s="37"/>
      <c r="L1313" s="37"/>
      <c r="M1313" s="37"/>
      <c r="N1313" s="37"/>
      <c r="O1313" s="37"/>
      <c r="P1313" s="37"/>
      <c r="Q1313" s="37"/>
      <c r="R1313" s="37"/>
      <c r="S1313" s="37"/>
      <c r="T1313" s="37"/>
      <c r="U1313" s="37"/>
      <c r="V1313" s="37"/>
      <c r="W1313" s="37"/>
      <c r="X1313" s="37"/>
      <c r="Y1313" s="37"/>
      <c r="Z1313" s="37"/>
      <c r="AA1313" s="37"/>
      <c r="AB1313" s="37"/>
      <c r="AC1313" s="37"/>
      <c r="AD1313" s="37"/>
      <c r="AE1313" s="30"/>
      <c r="AF1313" s="21"/>
      <c r="AR1313" s="193" t="str">
        <f>IF(AS1313="","",MAX(AR$879:AR1312)+1)</f>
        <v/>
      </c>
      <c r="BD1313" s="193" t="str">
        <f>IF(BE1313="","",MAX(BD$879:BD1312)+1)</f>
        <v/>
      </c>
      <c r="BG1313" s="280" t="str">
        <f t="shared" si="84"/>
        <v/>
      </c>
      <c r="BH1313" s="279" t="str">
        <f t="shared" si="85"/>
        <v/>
      </c>
      <c r="BI1313" s="279" t="str">
        <f t="shared" si="86"/>
        <v/>
      </c>
      <c r="BJ1313" s="279" t="str">
        <f t="shared" si="87"/>
        <v/>
      </c>
      <c r="BK1313" s="279" t="str">
        <f t="shared" si="88"/>
        <v/>
      </c>
      <c r="BL1313" s="279" t="str">
        <f t="shared" si="89"/>
        <v/>
      </c>
      <c r="BM1313" s="279" t="str">
        <f t="shared" si="90"/>
        <v/>
      </c>
      <c r="BN1313" s="279" t="str">
        <f t="shared" si="91"/>
        <v/>
      </c>
      <c r="BO1313" s="279" t="str">
        <f t="shared" si="92"/>
        <v/>
      </c>
      <c r="BP1313" s="279" t="str">
        <f t="shared" si="93"/>
        <v/>
      </c>
      <c r="BQ1313" s="282" t="str">
        <f t="shared" si="94"/>
        <v/>
      </c>
      <c r="BR1313" s="280" t="str">
        <f t="shared" si="95"/>
        <v/>
      </c>
      <c r="BS1313" s="282" t="str">
        <f t="shared" si="96"/>
        <v/>
      </c>
    </row>
    <row r="1314" spans="1:71" ht="15" hidden="1" customHeight="1">
      <c r="A1314" s="57"/>
      <c r="B1314" s="30"/>
      <c r="C1314" s="375" t="s">
        <v>737</v>
      </c>
      <c r="D1314" s="375"/>
      <c r="E1314" s="375"/>
      <c r="F1314" s="375"/>
      <c r="G1314" s="375"/>
      <c r="H1314" s="375"/>
      <c r="I1314" s="375"/>
      <c r="J1314" s="59"/>
      <c r="K1314" s="37"/>
      <c r="L1314" s="37"/>
      <c r="M1314" s="37"/>
      <c r="N1314" s="37"/>
      <c r="O1314" s="37"/>
      <c r="P1314" s="37"/>
      <c r="Q1314" s="37"/>
      <c r="R1314" s="37"/>
      <c r="S1314" s="37"/>
      <c r="T1314" s="37"/>
      <c r="U1314" s="37"/>
      <c r="V1314" s="37"/>
      <c r="W1314" s="37"/>
      <c r="X1314" s="37"/>
      <c r="Y1314" s="37"/>
      <c r="Z1314" s="37"/>
      <c r="AA1314" s="37"/>
      <c r="AB1314" s="37"/>
      <c r="AC1314" s="37"/>
      <c r="AD1314" s="37"/>
      <c r="AE1314" s="30"/>
      <c r="AF1314" s="21"/>
      <c r="AR1314" s="193" t="str">
        <f>IF(AS1314="","",MAX(AR$879:AR1313)+1)</f>
        <v/>
      </c>
      <c r="BD1314" s="193" t="str">
        <f>IF(BE1314="","",MAX(BD$879:BD1313)+1)</f>
        <v/>
      </c>
      <c r="BG1314" s="280" t="str">
        <f t="shared" si="84"/>
        <v/>
      </c>
      <c r="BH1314" s="279" t="str">
        <f t="shared" si="85"/>
        <v/>
      </c>
      <c r="BI1314" s="279" t="str">
        <f t="shared" si="86"/>
        <v/>
      </c>
      <c r="BJ1314" s="279" t="str">
        <f t="shared" si="87"/>
        <v/>
      </c>
      <c r="BK1314" s="279" t="str">
        <f t="shared" si="88"/>
        <v/>
      </c>
      <c r="BL1314" s="279" t="str">
        <f t="shared" si="89"/>
        <v/>
      </c>
      <c r="BM1314" s="279" t="str">
        <f t="shared" si="90"/>
        <v/>
      </c>
      <c r="BN1314" s="279" t="str">
        <f t="shared" si="91"/>
        <v/>
      </c>
      <c r="BO1314" s="279" t="str">
        <f t="shared" si="92"/>
        <v/>
      </c>
      <c r="BP1314" s="279" t="str">
        <f t="shared" si="93"/>
        <v/>
      </c>
      <c r="BQ1314" s="282" t="str">
        <f t="shared" si="94"/>
        <v/>
      </c>
      <c r="BR1314" s="280" t="str">
        <f t="shared" si="95"/>
        <v/>
      </c>
      <c r="BS1314" s="282" t="str">
        <f t="shared" si="96"/>
        <v/>
      </c>
    </row>
    <row r="1315" spans="1:71" ht="15" hidden="1" customHeight="1">
      <c r="A1315" s="57"/>
      <c r="B1315" s="30"/>
      <c r="C1315" s="375" t="s">
        <v>738</v>
      </c>
      <c r="D1315" s="375"/>
      <c r="E1315" s="375"/>
      <c r="F1315" s="375"/>
      <c r="G1315" s="375"/>
      <c r="H1315" s="375"/>
      <c r="I1315" s="375"/>
      <c r="J1315" s="59"/>
      <c r="K1315" s="37"/>
      <c r="L1315" s="37"/>
      <c r="M1315" s="37"/>
      <c r="N1315" s="37"/>
      <c r="O1315" s="37"/>
      <c r="P1315" s="37"/>
      <c r="Q1315" s="37"/>
      <c r="R1315" s="37"/>
      <c r="S1315" s="37"/>
      <c r="T1315" s="37"/>
      <c r="U1315" s="37"/>
      <c r="V1315" s="37"/>
      <c r="W1315" s="37"/>
      <c r="X1315" s="37"/>
      <c r="Y1315" s="37"/>
      <c r="Z1315" s="37"/>
      <c r="AA1315" s="37"/>
      <c r="AB1315" s="37"/>
      <c r="AC1315" s="37"/>
      <c r="AD1315" s="37"/>
      <c r="AE1315" s="30"/>
      <c r="AF1315" s="21"/>
      <c r="AR1315" s="193" t="str">
        <f>IF(AS1315="","",MAX(AR$879:AR1314)+1)</f>
        <v/>
      </c>
      <c r="BD1315" s="193" t="str">
        <f>IF(BE1315="","",MAX(BD$879:BD1314)+1)</f>
        <v/>
      </c>
      <c r="BG1315" s="280" t="str">
        <f t="shared" ref="BG1315:BG1378" si="97">IFERROR(INDEX($AS$882:$AS$1390,MATCH(ROW()-ROW($BG$866),$AR$882:$AR$1390,0)),"")</f>
        <v/>
      </c>
      <c r="BH1315" s="279" t="str">
        <f t="shared" ref="BH1315:BH1378" si="98">IFERROR(INDEX($AT$882:$AT$1390,MATCH(ROW()-ROW($BH$866),$AR$882:$AR$1390,0)),"")</f>
        <v/>
      </c>
      <c r="BI1315" s="279" t="str">
        <f t="shared" ref="BI1315:BI1378" si="99">IFERROR(INDEX($AU$882:$AU$1390,MATCH(ROW()-ROW($BI$866),$AR$882:$AR$1390,0)),"")</f>
        <v/>
      </c>
      <c r="BJ1315" s="279" t="str">
        <f t="shared" ref="BJ1315:BJ1378" si="100">IFERROR(INDEX($AV$882:$AV$1390,MATCH(ROW()-ROW($BJ$866),$AR$882:$AR$1390,0)),"")</f>
        <v/>
      </c>
      <c r="BK1315" s="279" t="str">
        <f t="shared" ref="BK1315:BK1378" si="101">IFERROR(INDEX($AW$882:$AW$1390,MATCH(ROW()-ROW($BK$866),$AR$882:$AR$1390,0)),"")</f>
        <v/>
      </c>
      <c r="BL1315" s="279" t="str">
        <f t="shared" ref="BL1315:BL1378" si="102">IFERROR(INDEX($AX$882:$AX$1390,MATCH(ROW()-ROW($BL$866),$AR$882:$AR$1390,0)),"")</f>
        <v/>
      </c>
      <c r="BM1315" s="279" t="str">
        <f t="shared" ref="BM1315:BM1378" si="103">IFERROR(INDEX($AY$882:$AY$1390,MATCH(ROW()-ROW($BM$866),$AR$882:$AR$1390,0)),"")</f>
        <v/>
      </c>
      <c r="BN1315" s="279" t="str">
        <f t="shared" ref="BN1315:BN1378" si="104">IFERROR(INDEX($AZ$882:$AZ$1390,MATCH(ROW()-ROW($BN$866),$AR$882:$AR$1390,0)),"")</f>
        <v/>
      </c>
      <c r="BO1315" s="279" t="str">
        <f t="shared" ref="BO1315:BO1378" si="105">IFERROR(INDEX($BA$882:$BA$1390,MATCH(ROW()-ROW($BO$866),$AR$882:$AR$1390,0)),"")</f>
        <v/>
      </c>
      <c r="BP1315" s="279" t="str">
        <f t="shared" ref="BP1315:BP1378" si="106">IFERROR(INDEX($BB$882:$BB$1390,MATCH(ROW()-ROW($BP$866),$AR$882:$AR$1390,0)),"")</f>
        <v/>
      </c>
      <c r="BQ1315" s="282" t="str">
        <f t="shared" ref="BQ1315:BQ1378" si="107">IFERROR(INDEX($BC$882:$BC$1390,MATCH(ROW()-ROW($BQ$866),$AR$882:$AR$1390,0)),"")</f>
        <v/>
      </c>
      <c r="BR1315" s="280" t="str">
        <f t="shared" ref="BR1315:BR1378" si="108">IFERROR(INDEX($BE$882:$BE$1390,MATCH(ROW()-ROW($BR$866),$BD$882:$BD$1390,0)),"")</f>
        <v/>
      </c>
      <c r="BS1315" s="282" t="str">
        <f t="shared" ref="BS1315:BS1378" si="109">IFERROR(INDEX($BF$882:$BF$1390,MATCH(ROW()-ROW($BS$866),$BD$882:$BD$1390,0)),"")</f>
        <v/>
      </c>
    </row>
    <row r="1316" spans="1:71" ht="15" hidden="1" customHeight="1">
      <c r="A1316" s="57"/>
      <c r="B1316" s="30"/>
      <c r="C1316" s="375" t="s">
        <v>739</v>
      </c>
      <c r="D1316" s="375"/>
      <c r="E1316" s="375"/>
      <c r="F1316" s="375"/>
      <c r="G1316" s="375"/>
      <c r="H1316" s="375"/>
      <c r="I1316" s="375"/>
      <c r="J1316" s="59"/>
      <c r="K1316" s="37"/>
      <c r="L1316" s="37"/>
      <c r="M1316" s="37"/>
      <c r="N1316" s="37"/>
      <c r="O1316" s="37"/>
      <c r="P1316" s="37"/>
      <c r="Q1316" s="37"/>
      <c r="R1316" s="37"/>
      <c r="S1316" s="37"/>
      <c r="T1316" s="37"/>
      <c r="U1316" s="37"/>
      <c r="V1316" s="37"/>
      <c r="W1316" s="37"/>
      <c r="X1316" s="37"/>
      <c r="Y1316" s="37"/>
      <c r="Z1316" s="37"/>
      <c r="AA1316" s="37"/>
      <c r="AB1316" s="37"/>
      <c r="AC1316" s="37"/>
      <c r="AD1316" s="37"/>
      <c r="AE1316" s="30"/>
      <c r="AF1316" s="21"/>
      <c r="AR1316" s="193" t="str">
        <f>IF(AS1316="","",MAX(AR$879:AR1315)+1)</f>
        <v/>
      </c>
      <c r="BD1316" s="193" t="str">
        <f>IF(BE1316="","",MAX(BD$879:BD1315)+1)</f>
        <v/>
      </c>
      <c r="BG1316" s="280" t="str">
        <f t="shared" si="97"/>
        <v/>
      </c>
      <c r="BH1316" s="279" t="str">
        <f t="shared" si="98"/>
        <v/>
      </c>
      <c r="BI1316" s="279" t="str">
        <f t="shared" si="99"/>
        <v/>
      </c>
      <c r="BJ1316" s="279" t="str">
        <f t="shared" si="100"/>
        <v/>
      </c>
      <c r="BK1316" s="279" t="str">
        <f t="shared" si="101"/>
        <v/>
      </c>
      <c r="BL1316" s="279" t="str">
        <f t="shared" si="102"/>
        <v/>
      </c>
      <c r="BM1316" s="279" t="str">
        <f t="shared" si="103"/>
        <v/>
      </c>
      <c r="BN1316" s="279" t="str">
        <f t="shared" si="104"/>
        <v/>
      </c>
      <c r="BO1316" s="279" t="str">
        <f t="shared" si="105"/>
        <v/>
      </c>
      <c r="BP1316" s="279" t="str">
        <f t="shared" si="106"/>
        <v/>
      </c>
      <c r="BQ1316" s="282" t="str">
        <f t="shared" si="107"/>
        <v/>
      </c>
      <c r="BR1316" s="280" t="str">
        <f t="shared" si="108"/>
        <v/>
      </c>
      <c r="BS1316" s="282" t="str">
        <f t="shared" si="109"/>
        <v/>
      </c>
    </row>
    <row r="1317" spans="1:71" ht="15" hidden="1" customHeight="1">
      <c r="A1317" s="57"/>
      <c r="B1317" s="30"/>
      <c r="C1317" s="375" t="s">
        <v>740</v>
      </c>
      <c r="D1317" s="375"/>
      <c r="E1317" s="375"/>
      <c r="F1317" s="375"/>
      <c r="G1317" s="375"/>
      <c r="H1317" s="375"/>
      <c r="I1317" s="375"/>
      <c r="J1317" s="59"/>
      <c r="K1317" s="37"/>
      <c r="L1317" s="37"/>
      <c r="M1317" s="37"/>
      <c r="N1317" s="37"/>
      <c r="O1317" s="37"/>
      <c r="P1317" s="37"/>
      <c r="Q1317" s="37"/>
      <c r="R1317" s="37"/>
      <c r="S1317" s="37"/>
      <c r="T1317" s="37"/>
      <c r="U1317" s="37"/>
      <c r="V1317" s="37"/>
      <c r="W1317" s="37"/>
      <c r="X1317" s="37"/>
      <c r="Y1317" s="37"/>
      <c r="Z1317" s="37"/>
      <c r="AA1317" s="37"/>
      <c r="AB1317" s="37"/>
      <c r="AC1317" s="37"/>
      <c r="AD1317" s="37"/>
      <c r="AE1317" s="30"/>
      <c r="AF1317" s="21"/>
      <c r="AR1317" s="193" t="str">
        <f>IF(AS1317="","",MAX(AR$879:AR1316)+1)</f>
        <v/>
      </c>
      <c r="BD1317" s="193" t="str">
        <f>IF(BE1317="","",MAX(BD$879:BD1316)+1)</f>
        <v/>
      </c>
      <c r="BG1317" s="280" t="str">
        <f t="shared" si="97"/>
        <v/>
      </c>
      <c r="BH1317" s="279" t="str">
        <f t="shared" si="98"/>
        <v/>
      </c>
      <c r="BI1317" s="279" t="str">
        <f t="shared" si="99"/>
        <v/>
      </c>
      <c r="BJ1317" s="279" t="str">
        <f t="shared" si="100"/>
        <v/>
      </c>
      <c r="BK1317" s="279" t="str">
        <f t="shared" si="101"/>
        <v/>
      </c>
      <c r="BL1317" s="279" t="str">
        <f t="shared" si="102"/>
        <v/>
      </c>
      <c r="BM1317" s="279" t="str">
        <f t="shared" si="103"/>
        <v/>
      </c>
      <c r="BN1317" s="279" t="str">
        <f t="shared" si="104"/>
        <v/>
      </c>
      <c r="BO1317" s="279" t="str">
        <f t="shared" si="105"/>
        <v/>
      </c>
      <c r="BP1317" s="279" t="str">
        <f t="shared" si="106"/>
        <v/>
      </c>
      <c r="BQ1317" s="282" t="str">
        <f t="shared" si="107"/>
        <v/>
      </c>
      <c r="BR1317" s="280" t="str">
        <f t="shared" si="108"/>
        <v/>
      </c>
      <c r="BS1317" s="282" t="str">
        <f t="shared" si="109"/>
        <v/>
      </c>
    </row>
    <row r="1318" spans="1:71" ht="15" hidden="1" customHeight="1">
      <c r="A1318" s="57"/>
      <c r="B1318" s="30"/>
      <c r="C1318" s="375" t="s">
        <v>741</v>
      </c>
      <c r="D1318" s="375"/>
      <c r="E1318" s="375"/>
      <c r="F1318" s="375"/>
      <c r="G1318" s="375"/>
      <c r="H1318" s="375"/>
      <c r="I1318" s="375"/>
      <c r="J1318" s="59"/>
      <c r="K1318" s="37"/>
      <c r="L1318" s="37"/>
      <c r="M1318" s="37"/>
      <c r="N1318" s="37"/>
      <c r="O1318" s="37"/>
      <c r="P1318" s="37"/>
      <c r="Q1318" s="37"/>
      <c r="R1318" s="37"/>
      <c r="S1318" s="37"/>
      <c r="T1318" s="37"/>
      <c r="U1318" s="37"/>
      <c r="V1318" s="37"/>
      <c r="W1318" s="37"/>
      <c r="X1318" s="37"/>
      <c r="Y1318" s="37"/>
      <c r="Z1318" s="37"/>
      <c r="AA1318" s="37"/>
      <c r="AB1318" s="37"/>
      <c r="AC1318" s="37"/>
      <c r="AD1318" s="37"/>
      <c r="AE1318" s="30"/>
      <c r="AF1318" s="21"/>
      <c r="AR1318" s="193" t="str">
        <f>IF(AS1318="","",MAX(AR$879:AR1317)+1)</f>
        <v/>
      </c>
      <c r="BD1318" s="193" t="str">
        <f>IF(BE1318="","",MAX(BD$879:BD1317)+1)</f>
        <v/>
      </c>
      <c r="BG1318" s="280" t="str">
        <f t="shared" si="97"/>
        <v/>
      </c>
      <c r="BH1318" s="279" t="str">
        <f t="shared" si="98"/>
        <v/>
      </c>
      <c r="BI1318" s="279" t="str">
        <f t="shared" si="99"/>
        <v/>
      </c>
      <c r="BJ1318" s="279" t="str">
        <f t="shared" si="100"/>
        <v/>
      </c>
      <c r="BK1318" s="279" t="str">
        <f t="shared" si="101"/>
        <v/>
      </c>
      <c r="BL1318" s="279" t="str">
        <f t="shared" si="102"/>
        <v/>
      </c>
      <c r="BM1318" s="279" t="str">
        <f t="shared" si="103"/>
        <v/>
      </c>
      <c r="BN1318" s="279" t="str">
        <f t="shared" si="104"/>
        <v/>
      </c>
      <c r="BO1318" s="279" t="str">
        <f t="shared" si="105"/>
        <v/>
      </c>
      <c r="BP1318" s="279" t="str">
        <f t="shared" si="106"/>
        <v/>
      </c>
      <c r="BQ1318" s="282" t="str">
        <f t="shared" si="107"/>
        <v/>
      </c>
      <c r="BR1318" s="280" t="str">
        <f t="shared" si="108"/>
        <v/>
      </c>
      <c r="BS1318" s="282" t="str">
        <f t="shared" si="109"/>
        <v/>
      </c>
    </row>
    <row r="1319" spans="1:71" ht="10" customHeight="1">
      <c r="A1319" s="21"/>
      <c r="B1319" s="21"/>
      <c r="C1319" s="21"/>
      <c r="D1319" s="21"/>
      <c r="E1319" s="21"/>
      <c r="F1319" s="21"/>
      <c r="G1319" s="21"/>
      <c r="H1319" s="21"/>
      <c r="I1319" s="21"/>
      <c r="J1319" s="21"/>
      <c r="K1319" s="21"/>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R1319" s="193" t="str">
        <f>IF(AS1319="","",MAX(AR$879:AR1318)+1)</f>
        <v/>
      </c>
      <c r="BD1319" s="193" t="str">
        <f>IF(BE1319="","",MAX(BD$879:BD1318)+1)</f>
        <v/>
      </c>
      <c r="BF1319" s="263" t="b">
        <f>NOT(ISBLANK(E1320))</f>
        <v>0</v>
      </c>
      <c r="BG1319" s="280" t="str">
        <f t="shared" si="97"/>
        <v/>
      </c>
      <c r="BH1319" s="279" t="str">
        <f t="shared" si="98"/>
        <v/>
      </c>
      <c r="BI1319" s="279" t="str">
        <f t="shared" si="99"/>
        <v/>
      </c>
      <c r="BJ1319" s="279" t="str">
        <f t="shared" si="100"/>
        <v/>
      </c>
      <c r="BK1319" s="279" t="str">
        <f t="shared" si="101"/>
        <v/>
      </c>
      <c r="BL1319" s="279" t="str">
        <f t="shared" si="102"/>
        <v/>
      </c>
      <c r="BM1319" s="279" t="str">
        <f t="shared" si="103"/>
        <v/>
      </c>
      <c r="BN1319" s="279" t="str">
        <f t="shared" si="104"/>
        <v/>
      </c>
      <c r="BO1319" s="279" t="str">
        <f t="shared" si="105"/>
        <v/>
      </c>
      <c r="BP1319" s="279" t="str">
        <f t="shared" si="106"/>
        <v/>
      </c>
      <c r="BQ1319" s="282" t="str">
        <f t="shared" si="107"/>
        <v/>
      </c>
      <c r="BR1319" s="280" t="str">
        <f t="shared" si="108"/>
        <v/>
      </c>
      <c r="BS1319" s="282" t="str">
        <f t="shared" si="109"/>
        <v/>
      </c>
    </row>
    <row r="1320" spans="1:71" ht="25" customHeight="1">
      <c r="A1320" s="57"/>
      <c r="B1320" s="328" t="s">
        <v>53</v>
      </c>
      <c r="C1320" s="328"/>
      <c r="D1320" s="328"/>
      <c r="E1320" s="329"/>
      <c r="F1320" s="330"/>
      <c r="G1320" s="330"/>
      <c r="H1320" s="330"/>
      <c r="I1320" s="330"/>
      <c r="J1320" s="330"/>
      <c r="K1320" s="330"/>
      <c r="L1320" s="330"/>
      <c r="M1320" s="330"/>
      <c r="N1320" s="330"/>
      <c r="O1320" s="330"/>
      <c r="P1320" s="330"/>
      <c r="Q1320" s="330"/>
      <c r="R1320" s="330"/>
      <c r="S1320" s="330"/>
      <c r="T1320" s="330"/>
      <c r="U1320" s="330"/>
      <c r="V1320" s="330"/>
      <c r="W1320" s="330"/>
      <c r="X1320" s="330"/>
      <c r="Y1320" s="330"/>
      <c r="Z1320" s="330"/>
      <c r="AA1320" s="330"/>
      <c r="AB1320" s="330"/>
      <c r="AC1320" s="330"/>
      <c r="AD1320" s="330"/>
      <c r="AE1320" s="331"/>
      <c r="AF1320" s="21"/>
      <c r="AR1320" s="193" t="str">
        <f>IF(AS1320="","",MAX(AR$879:AR1319)+1)</f>
        <v/>
      </c>
      <c r="BD1320" s="193" t="str">
        <f>IF(BE1320="","",MAX(BD$879:BD1319)+1)</f>
        <v/>
      </c>
      <c r="BE1320" s="252" t="str">
        <f>IF(BF1319=TRUE,E1320,"")</f>
        <v/>
      </c>
      <c r="BF1320" s="252" t="str">
        <f>IF(BF1319=TRUE,"NOTE","")</f>
        <v/>
      </c>
      <c r="BG1320" s="280" t="str">
        <f t="shared" si="97"/>
        <v/>
      </c>
      <c r="BH1320" s="279" t="str">
        <f t="shared" si="98"/>
        <v/>
      </c>
      <c r="BI1320" s="279" t="str">
        <f t="shared" si="99"/>
        <v/>
      </c>
      <c r="BJ1320" s="279" t="str">
        <f t="shared" si="100"/>
        <v/>
      </c>
      <c r="BK1320" s="279" t="str">
        <f t="shared" si="101"/>
        <v/>
      </c>
      <c r="BL1320" s="279" t="str">
        <f t="shared" si="102"/>
        <v/>
      </c>
      <c r="BM1320" s="279" t="str">
        <f t="shared" si="103"/>
        <v/>
      </c>
      <c r="BN1320" s="279" t="str">
        <f t="shared" si="104"/>
        <v/>
      </c>
      <c r="BO1320" s="279" t="str">
        <f t="shared" si="105"/>
        <v/>
      </c>
      <c r="BP1320" s="279" t="str">
        <f t="shared" si="106"/>
        <v/>
      </c>
      <c r="BQ1320" s="282" t="str">
        <f t="shared" si="107"/>
        <v/>
      </c>
      <c r="BR1320" s="280" t="str">
        <f t="shared" si="108"/>
        <v/>
      </c>
      <c r="BS1320" s="282" t="str">
        <f t="shared" si="109"/>
        <v/>
      </c>
    </row>
    <row r="1321" spans="1:71" ht="10" customHeight="1" thickBot="1">
      <c r="A1321" s="21"/>
      <c r="B1321" s="21"/>
      <c r="C1321" s="21"/>
      <c r="D1321" s="21"/>
      <c r="E1321" s="21"/>
      <c r="F1321" s="21"/>
      <c r="G1321" s="21"/>
      <c r="H1321" s="21"/>
      <c r="I1321" s="21"/>
      <c r="J1321" s="21"/>
      <c r="K1321" s="21"/>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R1321" s="193" t="str">
        <f>IF(AS1321="","",MAX(AR$879:AR1320)+1)</f>
        <v/>
      </c>
      <c r="BD1321" s="193" t="str">
        <f>IF(BE1321="","",MAX(BD$879:BD1320)+1)</f>
        <v/>
      </c>
      <c r="BF1321" s="263" t="b">
        <f>NOT(ISBLANK(E1360))</f>
        <v>0</v>
      </c>
      <c r="BG1321" s="280" t="str">
        <f t="shared" si="97"/>
        <v/>
      </c>
      <c r="BH1321" s="279" t="str">
        <f t="shared" si="98"/>
        <v/>
      </c>
      <c r="BI1321" s="279" t="str">
        <f t="shared" si="99"/>
        <v/>
      </c>
      <c r="BJ1321" s="279" t="str">
        <f t="shared" si="100"/>
        <v/>
      </c>
      <c r="BK1321" s="279" t="str">
        <f t="shared" si="101"/>
        <v/>
      </c>
      <c r="BL1321" s="279" t="str">
        <f t="shared" si="102"/>
        <v/>
      </c>
      <c r="BM1321" s="279" t="str">
        <f t="shared" si="103"/>
        <v/>
      </c>
      <c r="BN1321" s="279" t="str">
        <f t="shared" si="104"/>
        <v/>
      </c>
      <c r="BO1321" s="279" t="str">
        <f t="shared" si="105"/>
        <v/>
      </c>
      <c r="BP1321" s="279" t="str">
        <f t="shared" si="106"/>
        <v/>
      </c>
      <c r="BQ1321" s="282" t="str">
        <f t="shared" si="107"/>
        <v/>
      </c>
      <c r="BR1321" s="280" t="str">
        <f t="shared" si="108"/>
        <v/>
      </c>
      <c r="BS1321" s="282" t="str">
        <f t="shared" si="109"/>
        <v/>
      </c>
    </row>
    <row r="1322" spans="1:71" ht="25" customHeight="1" thickBot="1">
      <c r="A1322" s="21"/>
      <c r="B1322" s="369" t="s">
        <v>742</v>
      </c>
      <c r="C1322" s="370"/>
      <c r="D1322" s="370"/>
      <c r="E1322" s="370"/>
      <c r="F1322" s="370"/>
      <c r="G1322" s="370"/>
      <c r="H1322" s="370"/>
      <c r="I1322" s="370"/>
      <c r="J1322" s="370"/>
      <c r="K1322" s="370"/>
      <c r="L1322" s="370"/>
      <c r="M1322" s="370"/>
      <c r="N1322" s="370"/>
      <c r="O1322" s="370"/>
      <c r="P1322" s="370"/>
      <c r="Q1322" s="370"/>
      <c r="R1322" s="370"/>
      <c r="S1322" s="370"/>
      <c r="T1322" s="370"/>
      <c r="U1322" s="370"/>
      <c r="V1322" s="370"/>
      <c r="W1322" s="370"/>
      <c r="X1322" s="370"/>
      <c r="Y1322" s="370"/>
      <c r="Z1322" s="370"/>
      <c r="AA1322" s="370"/>
      <c r="AB1322" s="370"/>
      <c r="AC1322" s="370"/>
      <c r="AD1322" s="370"/>
      <c r="AE1322" s="371"/>
      <c r="AF1322" s="21"/>
      <c r="AQ1322" s="260" t="str">
        <f>B1322</f>
        <v>Food and Drink Hygiene and Cleaning</v>
      </c>
      <c r="AR1322" s="193" t="str">
        <f>IF(AS1322="","",MAX(AR$879:AR1321)+1)</f>
        <v/>
      </c>
      <c r="AS1322" s="256" t="str">
        <f>IF(AQ1326&gt;0,AQ1322,"")</f>
        <v/>
      </c>
      <c r="AT1322" s="257" t="str">
        <f>IF(AQ1326&gt;0,IF(ISBLANK(O1326),"",O1326),"")</f>
        <v/>
      </c>
      <c r="AU1322" s="258" t="str">
        <f>IF(AQ1326&gt;0,IF(ISBLANK(Q1326),"",Q1326),"")</f>
        <v/>
      </c>
      <c r="AV1322" s="258" t="str">
        <f>IF(AQ1326&gt;0,IF(ISBLANK(S1326),"",S1326),"")</f>
        <v/>
      </c>
      <c r="AW1322" s="258" t="str">
        <f>IF(AQ1326&gt;0,IF(ISBLANK(U1326),"",U1326),"")</f>
        <v/>
      </c>
      <c r="AX1322" s="258" t="str">
        <f>IF(AQ1326&gt;0,IF(ISBLANK(W1326),"",W1326),"")</f>
        <v/>
      </c>
      <c r="AY1322" s="259" t="str">
        <f>IF(AQ1326&gt;0,IF(ISBLANK(Y1326),"",Y1326),"")</f>
        <v/>
      </c>
      <c r="AZ1322" s="259" t="str">
        <f>IF(AQ1326&gt;0,IF(ISBLANK(AA1326),"",AA1326),"")</f>
        <v/>
      </c>
      <c r="BC1322" s="275" t="str">
        <f>IF(AQ1326&gt;0,"HEADING","")</f>
        <v/>
      </c>
      <c r="BD1322" s="193" t="str">
        <f>IF(BE1322="","",MAX(BD$879:BD1321)+1)</f>
        <v/>
      </c>
      <c r="BE1322" s="256" t="str">
        <f>IF(BF1321=TRUE,AQ1322,"")</f>
        <v/>
      </c>
      <c r="BF1322" s="275" t="str">
        <f>IF(BF1321=TRUE,"HEADING","")</f>
        <v/>
      </c>
      <c r="BG1322" s="280" t="str">
        <f t="shared" si="97"/>
        <v/>
      </c>
      <c r="BH1322" s="279" t="str">
        <f t="shared" si="98"/>
        <v/>
      </c>
      <c r="BI1322" s="279" t="str">
        <f t="shared" si="99"/>
        <v/>
      </c>
      <c r="BJ1322" s="279" t="str">
        <f t="shared" si="100"/>
        <v/>
      </c>
      <c r="BK1322" s="279" t="str">
        <f t="shared" si="101"/>
        <v/>
      </c>
      <c r="BL1322" s="279" t="str">
        <f t="shared" si="102"/>
        <v/>
      </c>
      <c r="BM1322" s="279" t="str">
        <f t="shared" si="103"/>
        <v/>
      </c>
      <c r="BN1322" s="279" t="str">
        <f t="shared" si="104"/>
        <v/>
      </c>
      <c r="BO1322" s="279" t="str">
        <f t="shared" si="105"/>
        <v/>
      </c>
      <c r="BP1322" s="279" t="str">
        <f t="shared" si="106"/>
        <v/>
      </c>
      <c r="BQ1322" s="282" t="str">
        <f t="shared" si="107"/>
        <v/>
      </c>
      <c r="BR1322" s="280" t="str">
        <f t="shared" si="108"/>
        <v/>
      </c>
      <c r="BS1322" s="282" t="str">
        <f t="shared" si="109"/>
        <v/>
      </c>
    </row>
    <row r="1323" spans="1:71" ht="7" customHeight="1">
      <c r="A1323" s="21"/>
      <c r="B1323" s="21"/>
      <c r="C1323" s="21"/>
      <c r="D1323" s="21"/>
      <c r="E1323" s="21"/>
      <c r="F1323" s="21"/>
      <c r="G1323" s="21"/>
      <c r="H1323" s="21"/>
      <c r="I1323" s="21"/>
      <c r="J1323" s="21"/>
      <c r="K1323" s="21"/>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R1323" s="193" t="str">
        <f>IF(AS1323="","",MAX(AR$879:AR1322)+1)</f>
        <v/>
      </c>
      <c r="BD1323" s="193" t="str">
        <f>IF(BE1323="","",MAX(BD$879:BD1322)+1)</f>
        <v/>
      </c>
      <c r="BG1323" s="280" t="str">
        <f t="shared" si="97"/>
        <v/>
      </c>
      <c r="BH1323" s="279" t="str">
        <f t="shared" si="98"/>
        <v/>
      </c>
      <c r="BI1323" s="279" t="str">
        <f t="shared" si="99"/>
        <v/>
      </c>
      <c r="BJ1323" s="279" t="str">
        <f t="shared" si="100"/>
        <v/>
      </c>
      <c r="BK1323" s="279" t="str">
        <f t="shared" si="101"/>
        <v/>
      </c>
      <c r="BL1323" s="279" t="str">
        <f t="shared" si="102"/>
        <v/>
      </c>
      <c r="BM1323" s="279" t="str">
        <f t="shared" si="103"/>
        <v/>
      </c>
      <c r="BN1323" s="279" t="str">
        <f t="shared" si="104"/>
        <v/>
      </c>
      <c r="BO1323" s="279" t="str">
        <f t="shared" si="105"/>
        <v/>
      </c>
      <c r="BP1323" s="279" t="str">
        <f t="shared" si="106"/>
        <v/>
      </c>
      <c r="BQ1323" s="282" t="str">
        <f t="shared" si="107"/>
        <v/>
      </c>
      <c r="BR1323" s="280" t="str">
        <f t="shared" si="108"/>
        <v/>
      </c>
      <c r="BS1323" s="282" t="str">
        <f t="shared" si="109"/>
        <v/>
      </c>
    </row>
    <row r="1324" spans="1:71" ht="20.149999999999999" customHeight="1">
      <c r="A1324" s="21"/>
      <c r="B1324" s="21"/>
      <c r="C1324" s="31"/>
      <c r="D1324" s="31"/>
      <c r="E1324" s="31"/>
      <c r="F1324" s="31"/>
      <c r="G1324" s="31"/>
      <c r="H1324" s="31"/>
      <c r="I1324" s="31"/>
      <c r="J1324" s="31"/>
      <c r="K1324" s="31"/>
      <c r="L1324" s="31"/>
      <c r="M1324" s="31"/>
      <c r="N1324" s="31"/>
      <c r="O1324" s="324" t="s">
        <v>491</v>
      </c>
      <c r="P1324" s="324"/>
      <c r="Q1324" s="324"/>
      <c r="R1324" s="324"/>
      <c r="S1324" s="324"/>
      <c r="T1324" s="324"/>
      <c r="U1324" s="324"/>
      <c r="V1324" s="324"/>
      <c r="W1324" s="324"/>
      <c r="X1324" s="324"/>
      <c r="Y1324" s="324"/>
      <c r="Z1324" s="324"/>
      <c r="AA1324" s="324"/>
      <c r="AB1324" s="324"/>
      <c r="AC1324" s="35"/>
      <c r="AD1324" s="35"/>
      <c r="AE1324" s="35"/>
      <c r="AF1324" s="21"/>
      <c r="AR1324" s="193" t="str">
        <f>IF(AS1324="","",MAX(AR$879:AR1323)+1)</f>
        <v/>
      </c>
      <c r="BD1324" s="193" t="str">
        <f>IF(BE1324="","",MAX(BD$879:BD1323)+1)</f>
        <v/>
      </c>
      <c r="BG1324" s="280" t="str">
        <f t="shared" si="97"/>
        <v/>
      </c>
      <c r="BH1324" s="279" t="str">
        <f t="shared" si="98"/>
        <v/>
      </c>
      <c r="BI1324" s="279" t="str">
        <f t="shared" si="99"/>
        <v/>
      </c>
      <c r="BJ1324" s="279" t="str">
        <f t="shared" si="100"/>
        <v/>
      </c>
      <c r="BK1324" s="279" t="str">
        <f t="shared" si="101"/>
        <v/>
      </c>
      <c r="BL1324" s="279" t="str">
        <f t="shared" si="102"/>
        <v/>
      </c>
      <c r="BM1324" s="279" t="str">
        <f t="shared" si="103"/>
        <v/>
      </c>
      <c r="BN1324" s="279" t="str">
        <f t="shared" si="104"/>
        <v/>
      </c>
      <c r="BO1324" s="279" t="str">
        <f t="shared" si="105"/>
        <v/>
      </c>
      <c r="BP1324" s="279" t="str">
        <f t="shared" si="106"/>
        <v/>
      </c>
      <c r="BQ1324" s="282" t="str">
        <f t="shared" si="107"/>
        <v/>
      </c>
      <c r="BR1324" s="280" t="str">
        <f t="shared" si="108"/>
        <v/>
      </c>
      <c r="BS1324" s="282" t="str">
        <f t="shared" si="109"/>
        <v/>
      </c>
    </row>
    <row r="1325" spans="1:71" ht="20.149999999999999" customHeight="1">
      <c r="A1325" s="21"/>
      <c r="B1325" s="335"/>
      <c r="C1325" s="335"/>
      <c r="D1325" s="335"/>
      <c r="E1325" s="335"/>
      <c r="F1325" s="335"/>
      <c r="G1325" s="335"/>
      <c r="H1325" s="21"/>
      <c r="I1325" s="26"/>
      <c r="J1325" s="26"/>
      <c r="K1325" s="21"/>
      <c r="L1325" s="26"/>
      <c r="M1325" s="26"/>
      <c r="N1325" s="26"/>
      <c r="O1325" s="336" t="s">
        <v>493</v>
      </c>
      <c r="P1325" s="336"/>
      <c r="Q1325" s="337" t="s">
        <v>494</v>
      </c>
      <c r="R1325" s="337"/>
      <c r="S1325" s="338" t="s">
        <v>495</v>
      </c>
      <c r="T1325" s="338"/>
      <c r="U1325" s="337" t="s">
        <v>496</v>
      </c>
      <c r="V1325" s="337"/>
      <c r="W1325" s="338" t="s">
        <v>497</v>
      </c>
      <c r="X1325" s="338"/>
      <c r="Y1325" s="337" t="s">
        <v>498</v>
      </c>
      <c r="Z1325" s="337"/>
      <c r="AA1325" s="338" t="s">
        <v>499</v>
      </c>
      <c r="AB1325" s="338"/>
      <c r="AC1325" s="21"/>
      <c r="AD1325" s="36"/>
      <c r="AE1325" s="36"/>
      <c r="AF1325" s="21"/>
      <c r="AQ1325" s="203" t="s">
        <v>503</v>
      </c>
      <c r="AR1325" s="193" t="str">
        <f>IF(AS1325="","",MAX(AR$879:AR1324)+1)</f>
        <v/>
      </c>
      <c r="BD1325" s="193" t="str">
        <f>IF(BE1325="","",MAX(BD$879:BD1324)+1)</f>
        <v/>
      </c>
      <c r="BG1325" s="280" t="str">
        <f t="shared" si="97"/>
        <v/>
      </c>
      <c r="BH1325" s="279" t="str">
        <f t="shared" si="98"/>
        <v/>
      </c>
      <c r="BI1325" s="279" t="str">
        <f t="shared" si="99"/>
        <v/>
      </c>
      <c r="BJ1325" s="279" t="str">
        <f t="shared" si="100"/>
        <v/>
      </c>
      <c r="BK1325" s="279" t="str">
        <f t="shared" si="101"/>
        <v/>
      </c>
      <c r="BL1325" s="279" t="str">
        <f t="shared" si="102"/>
        <v/>
      </c>
      <c r="BM1325" s="279" t="str">
        <f t="shared" si="103"/>
        <v/>
      </c>
      <c r="BN1325" s="279" t="str">
        <f t="shared" si="104"/>
        <v/>
      </c>
      <c r="BO1325" s="279" t="str">
        <f t="shared" si="105"/>
        <v/>
      </c>
      <c r="BP1325" s="279" t="str">
        <f t="shared" si="106"/>
        <v/>
      </c>
      <c r="BQ1325" s="282" t="str">
        <f t="shared" si="107"/>
        <v/>
      </c>
      <c r="BR1325" s="280" t="str">
        <f t="shared" si="108"/>
        <v/>
      </c>
      <c r="BS1325" s="282" t="str">
        <f t="shared" si="109"/>
        <v/>
      </c>
    </row>
    <row r="1326" spans="1:71" ht="20.149999999999999" customHeight="1">
      <c r="A1326" s="57"/>
      <c r="B1326" s="335"/>
      <c r="C1326" s="335"/>
      <c r="D1326" s="335"/>
      <c r="E1326" s="335"/>
      <c r="F1326" s="335"/>
      <c r="G1326" s="335"/>
      <c r="H1326" s="26"/>
      <c r="I1326" s="26"/>
      <c r="J1326" s="26"/>
      <c r="K1326" s="26"/>
      <c r="L1326" s="26"/>
      <c r="M1326" s="26"/>
      <c r="N1326" s="26"/>
      <c r="O1326" s="339"/>
      <c r="P1326" s="339"/>
      <c r="Q1326" s="321"/>
      <c r="R1326" s="321"/>
      <c r="S1326" s="322"/>
      <c r="T1326" s="323"/>
      <c r="U1326" s="321"/>
      <c r="V1326" s="321"/>
      <c r="W1326" s="322">
        <v>44631</v>
      </c>
      <c r="X1326" s="323"/>
      <c r="Y1326" s="321"/>
      <c r="Z1326" s="321"/>
      <c r="AA1326" s="322"/>
      <c r="AB1326" s="323"/>
      <c r="AC1326" s="36"/>
      <c r="AD1326" s="36"/>
      <c r="AE1326" s="36"/>
      <c r="AF1326" s="21"/>
      <c r="AQ1326" s="203">
        <f>SUM($O1330:$AB1358)</f>
        <v>0</v>
      </c>
      <c r="AR1326" s="193" t="str">
        <f>IF(AS1326="","",MAX(AR$879:AR1325)+1)</f>
        <v/>
      </c>
      <c r="BC1326" s="278" t="str">
        <f>IF(AQ1326&gt;0,"DATE","")</f>
        <v/>
      </c>
      <c r="BD1326" s="193" t="str">
        <f>IF(BE1326="","",MAX(BD$879:BD1325)+1)</f>
        <v/>
      </c>
      <c r="BG1326" s="280" t="str">
        <f t="shared" si="97"/>
        <v/>
      </c>
      <c r="BH1326" s="279" t="str">
        <f t="shared" si="98"/>
        <v/>
      </c>
      <c r="BI1326" s="279" t="str">
        <f t="shared" si="99"/>
        <v/>
      </c>
      <c r="BJ1326" s="279" t="str">
        <f t="shared" si="100"/>
        <v/>
      </c>
      <c r="BK1326" s="279" t="str">
        <f t="shared" si="101"/>
        <v/>
      </c>
      <c r="BL1326" s="279" t="str">
        <f t="shared" si="102"/>
        <v/>
      </c>
      <c r="BM1326" s="279" t="str">
        <f t="shared" si="103"/>
        <v/>
      </c>
      <c r="BN1326" s="279" t="str">
        <f t="shared" si="104"/>
        <v/>
      </c>
      <c r="BO1326" s="279" t="str">
        <f t="shared" si="105"/>
        <v/>
      </c>
      <c r="BP1326" s="279" t="str">
        <f t="shared" si="106"/>
        <v/>
      </c>
      <c r="BQ1326" s="282" t="str">
        <f t="shared" si="107"/>
        <v/>
      </c>
      <c r="BR1326" s="280" t="str">
        <f t="shared" si="108"/>
        <v/>
      </c>
      <c r="BS1326" s="282" t="str">
        <f t="shared" si="109"/>
        <v/>
      </c>
    </row>
    <row r="1327" spans="1:71" ht="7" customHeight="1">
      <c r="A1327" s="21"/>
      <c r="B1327" s="21"/>
      <c r="C1327" s="21"/>
      <c r="D1327" s="21"/>
      <c r="E1327" s="21"/>
      <c r="F1327" s="21"/>
      <c r="G1327" s="21"/>
      <c r="H1327" s="21"/>
      <c r="I1327" s="21"/>
      <c r="J1327" s="21"/>
      <c r="K1327" s="21"/>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R1327" s="193" t="str">
        <f>IF(AS1327="","",MAX(AR$879:AR1326)+1)</f>
        <v/>
      </c>
      <c r="BD1327" s="193" t="str">
        <f>IF(BE1327="","",MAX(BD$879:BD1326)+1)</f>
        <v/>
      </c>
      <c r="BG1327" s="280" t="str">
        <f t="shared" si="97"/>
        <v/>
      </c>
      <c r="BH1327" s="279" t="str">
        <f t="shared" si="98"/>
        <v/>
      </c>
      <c r="BI1327" s="279" t="str">
        <f t="shared" si="99"/>
        <v/>
      </c>
      <c r="BJ1327" s="279" t="str">
        <f t="shared" si="100"/>
        <v/>
      </c>
      <c r="BK1327" s="279" t="str">
        <f t="shared" si="101"/>
        <v/>
      </c>
      <c r="BL1327" s="279" t="str">
        <f t="shared" si="102"/>
        <v/>
      </c>
      <c r="BM1327" s="279" t="str">
        <f t="shared" si="103"/>
        <v/>
      </c>
      <c r="BN1327" s="279" t="str">
        <f t="shared" si="104"/>
        <v/>
      </c>
      <c r="BO1327" s="279" t="str">
        <f t="shared" si="105"/>
        <v/>
      </c>
      <c r="BP1327" s="279" t="str">
        <f t="shared" si="106"/>
        <v/>
      </c>
      <c r="BQ1327" s="282" t="str">
        <f t="shared" si="107"/>
        <v/>
      </c>
      <c r="BR1327" s="280" t="str">
        <f t="shared" si="108"/>
        <v/>
      </c>
      <c r="BS1327" s="282" t="str">
        <f t="shared" si="109"/>
        <v/>
      </c>
    </row>
    <row r="1328" spans="1:71" ht="20.149999999999999" customHeight="1">
      <c r="A1328" s="57"/>
      <c r="B1328" s="324" t="s">
        <v>149</v>
      </c>
      <c r="C1328" s="324"/>
      <c r="D1328" s="324"/>
      <c r="E1328" s="324"/>
      <c r="F1328" s="324"/>
      <c r="G1328" s="324"/>
      <c r="H1328" s="325" t="s">
        <v>150</v>
      </c>
      <c r="I1328" s="325"/>
      <c r="J1328" s="325"/>
      <c r="K1328" s="325" t="s">
        <v>382</v>
      </c>
      <c r="L1328" s="325"/>
      <c r="M1328" s="325"/>
      <c r="N1328" s="325"/>
      <c r="O1328" s="325" t="s">
        <v>500</v>
      </c>
      <c r="P1328" s="325"/>
      <c r="Q1328" s="325"/>
      <c r="R1328" s="325"/>
      <c r="S1328" s="325"/>
      <c r="T1328" s="325"/>
      <c r="U1328" s="325"/>
      <c r="V1328" s="325"/>
      <c r="W1328" s="325"/>
      <c r="X1328" s="325"/>
      <c r="Y1328" s="325"/>
      <c r="Z1328" s="325"/>
      <c r="AA1328" s="325"/>
      <c r="AB1328" s="325"/>
      <c r="AC1328" s="326" t="s">
        <v>380</v>
      </c>
      <c r="AD1328" s="326"/>
      <c r="AE1328" s="326"/>
      <c r="AF1328" s="21"/>
      <c r="AR1328" s="193" t="str">
        <f>IF(AS1328="","",MAX(AR$879:AR1327)+1)</f>
        <v/>
      </c>
      <c r="BD1328" s="193" t="str">
        <f>IF(BE1328="","",MAX(BD$879:BD1327)+1)</f>
        <v/>
      </c>
      <c r="BG1328" s="280" t="str">
        <f t="shared" si="97"/>
        <v/>
      </c>
      <c r="BH1328" s="279" t="str">
        <f t="shared" si="98"/>
        <v/>
      </c>
      <c r="BI1328" s="279" t="str">
        <f t="shared" si="99"/>
        <v/>
      </c>
      <c r="BJ1328" s="279" t="str">
        <f t="shared" si="100"/>
        <v/>
      </c>
      <c r="BK1328" s="279" t="str">
        <f t="shared" si="101"/>
        <v/>
      </c>
      <c r="BL1328" s="279" t="str">
        <f t="shared" si="102"/>
        <v/>
      </c>
      <c r="BM1328" s="279" t="str">
        <f t="shared" si="103"/>
        <v/>
      </c>
      <c r="BN1328" s="279" t="str">
        <f t="shared" si="104"/>
        <v/>
      </c>
      <c r="BO1328" s="279" t="str">
        <f t="shared" si="105"/>
        <v/>
      </c>
      <c r="BP1328" s="279" t="str">
        <f t="shared" si="106"/>
        <v/>
      </c>
      <c r="BQ1328" s="282" t="str">
        <f t="shared" si="107"/>
        <v/>
      </c>
      <c r="BR1328" s="280" t="str">
        <f t="shared" si="108"/>
        <v/>
      </c>
      <c r="BS1328" s="282" t="str">
        <f t="shared" si="109"/>
        <v/>
      </c>
    </row>
    <row r="1329" spans="1:71" ht="7" customHeight="1">
      <c r="A1329" s="21"/>
      <c r="B1329" s="21"/>
      <c r="C1329" s="21"/>
      <c r="D1329" s="21"/>
      <c r="E1329" s="21"/>
      <c r="F1329" s="21"/>
      <c r="G1329" s="21"/>
      <c r="H1329" s="21"/>
      <c r="I1329" s="21"/>
      <c r="J1329" s="21"/>
      <c r="K1329" s="21"/>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R1329" s="193" t="str">
        <f>IF(AS1329="","",MAX(AR$879:AR1328)+1)</f>
        <v/>
      </c>
      <c r="BD1329" s="193" t="str">
        <f>IF(BE1329="","",MAX(BD$879:BD1328)+1)</f>
        <v/>
      </c>
      <c r="BG1329" s="280" t="str">
        <f t="shared" si="97"/>
        <v/>
      </c>
      <c r="BH1329" s="279" t="str">
        <f t="shared" si="98"/>
        <v/>
      </c>
      <c r="BI1329" s="279" t="str">
        <f t="shared" si="99"/>
        <v/>
      </c>
      <c r="BJ1329" s="279" t="str">
        <f t="shared" si="100"/>
        <v/>
      </c>
      <c r="BK1329" s="279" t="str">
        <f t="shared" si="101"/>
        <v/>
      </c>
      <c r="BL1329" s="279" t="str">
        <f t="shared" si="102"/>
        <v/>
      </c>
      <c r="BM1329" s="279" t="str">
        <f t="shared" si="103"/>
        <v/>
      </c>
      <c r="BN1329" s="279" t="str">
        <f t="shared" si="104"/>
        <v/>
      </c>
      <c r="BO1329" s="279" t="str">
        <f t="shared" si="105"/>
        <v/>
      </c>
      <c r="BP1329" s="279" t="str">
        <f t="shared" si="106"/>
        <v/>
      </c>
      <c r="BQ1329" s="282" t="str">
        <f t="shared" si="107"/>
        <v/>
      </c>
      <c r="BR1329" s="280" t="str">
        <f t="shared" si="108"/>
        <v/>
      </c>
      <c r="BS1329" s="282" t="str">
        <f t="shared" si="109"/>
        <v/>
      </c>
    </row>
    <row r="1330" spans="1:71" ht="25" customHeight="1">
      <c r="A1330" s="57"/>
      <c r="B1330" s="345" t="s">
        <v>743</v>
      </c>
      <c r="C1330" s="345"/>
      <c r="D1330" s="345"/>
      <c r="E1330" s="345"/>
      <c r="F1330" s="345"/>
      <c r="G1330" s="345"/>
      <c r="H1330" s="340">
        <f>VLOOKUP($AG1330,PriceList,3,FALSE)</f>
        <v>6.1</v>
      </c>
      <c r="I1330" s="340"/>
      <c r="J1330" s="341"/>
      <c r="K1330" s="342"/>
      <c r="L1330" s="343"/>
      <c r="M1330" s="343"/>
      <c r="N1330" s="344"/>
      <c r="O1330" s="333"/>
      <c r="P1330" s="333"/>
      <c r="Q1330" s="334"/>
      <c r="R1330" s="334"/>
      <c r="S1330" s="333"/>
      <c r="T1330" s="333"/>
      <c r="U1330" s="334"/>
      <c r="V1330" s="334"/>
      <c r="W1330" s="333"/>
      <c r="X1330" s="333"/>
      <c r="Y1330" s="334"/>
      <c r="Z1330" s="334"/>
      <c r="AA1330" s="333"/>
      <c r="AB1330" s="333"/>
      <c r="AC1330" s="348">
        <f>(SUM(O1330:AB1331))*H1330</f>
        <v>0</v>
      </c>
      <c r="AD1330" s="349"/>
      <c r="AE1330" s="349"/>
      <c r="AF1330" s="21"/>
      <c r="AG1330" s="332" t="s">
        <v>744</v>
      </c>
      <c r="AJ1330" s="116" t="b">
        <f>OR(ISERROR(AC1330),ISERROR(H1330))</f>
        <v>0</v>
      </c>
      <c r="AQ1330" s="68" t="str">
        <f>IFERROR(LEFT(B1330,SEARCH("
",B1330)),B1330)</f>
        <v>Blue Paper Roll</v>
      </c>
      <c r="AR1330" s="193" t="str">
        <f>IF(AS1330="","",MAX(AR$879:AR1329)+1)</f>
        <v/>
      </c>
      <c r="AS1330" s="252" t="str">
        <f>IF(SUM(O1330:AB1330)&gt;0,AQ1330,"")</f>
        <v/>
      </c>
      <c r="AT1330" s="253" t="str">
        <f>IF(O1330&gt;0,O1330,"")</f>
        <v/>
      </c>
      <c r="AU1330" s="254" t="str">
        <f>IF(Q1330&gt;0,Q1330,"")</f>
        <v/>
      </c>
      <c r="AV1330" s="254" t="str">
        <f>IF(S1330&gt;0,S1330,"")</f>
        <v/>
      </c>
      <c r="AW1330" s="254" t="str">
        <f>IF(U1330&gt;0,U1330,"")</f>
        <v/>
      </c>
      <c r="AX1330" s="254" t="str">
        <f>IF(W1330&gt;0,W1330,"")</f>
        <v/>
      </c>
      <c r="AY1330" s="255" t="str">
        <f>IF(Y1330&gt;0,Y1330,"")</f>
        <v/>
      </c>
      <c r="AZ1330" s="255" t="str">
        <f>IF(AA1330&gt;0,AA1330,"")</f>
        <v/>
      </c>
      <c r="BA1330" s="255" t="str">
        <f>IF(SUM(O1330:AB1330)&gt;0,(SUM(O1330:AB1330)*H1330),"")</f>
        <v/>
      </c>
      <c r="BB1330" s="255" t="str">
        <f>IF(SUM(O1330:AB1330)&gt;0,K1330,"")</f>
        <v/>
      </c>
      <c r="BC1330" s="276" t="str">
        <f>IF(SUM(O1330:AB1330)&gt;0,"ITEM","")</f>
        <v/>
      </c>
      <c r="BD1330" s="193" t="str">
        <f>IF(BE1330="","",MAX(BD$879:BD1329)+1)</f>
        <v/>
      </c>
      <c r="BG1330" s="280" t="str">
        <f t="shared" si="97"/>
        <v/>
      </c>
      <c r="BH1330" s="279" t="str">
        <f t="shared" si="98"/>
        <v/>
      </c>
      <c r="BI1330" s="279" t="str">
        <f t="shared" si="99"/>
        <v/>
      </c>
      <c r="BJ1330" s="279" t="str">
        <f t="shared" si="100"/>
        <v/>
      </c>
      <c r="BK1330" s="279" t="str">
        <f t="shared" si="101"/>
        <v/>
      </c>
      <c r="BL1330" s="279" t="str">
        <f t="shared" si="102"/>
        <v/>
      </c>
      <c r="BM1330" s="279" t="str">
        <f t="shared" si="103"/>
        <v/>
      </c>
      <c r="BN1330" s="279" t="str">
        <f t="shared" si="104"/>
        <v/>
      </c>
      <c r="BO1330" s="279" t="str">
        <f t="shared" si="105"/>
        <v/>
      </c>
      <c r="BP1330" s="279" t="str">
        <f t="shared" si="106"/>
        <v/>
      </c>
      <c r="BQ1330" s="282" t="str">
        <f t="shared" si="107"/>
        <v/>
      </c>
      <c r="BR1330" s="280" t="str">
        <f t="shared" si="108"/>
        <v/>
      </c>
      <c r="BS1330" s="282" t="str">
        <f t="shared" si="109"/>
        <v/>
      </c>
    </row>
    <row r="1331" spans="1:71" ht="25" customHeight="1">
      <c r="A1331" s="57"/>
      <c r="B1331" s="345"/>
      <c r="C1331" s="345"/>
      <c r="D1331" s="345"/>
      <c r="E1331" s="345"/>
      <c r="F1331" s="345"/>
      <c r="G1331" s="345"/>
      <c r="H1331" s="340"/>
      <c r="I1331" s="340"/>
      <c r="J1331" s="341"/>
      <c r="K1331" s="342"/>
      <c r="L1331" s="343"/>
      <c r="M1331" s="343"/>
      <c r="N1331" s="344"/>
      <c r="O1331" s="333"/>
      <c r="P1331" s="333"/>
      <c r="Q1331" s="334"/>
      <c r="R1331" s="334"/>
      <c r="S1331" s="333"/>
      <c r="T1331" s="333"/>
      <c r="U1331" s="334"/>
      <c r="V1331" s="334"/>
      <c r="W1331" s="333"/>
      <c r="X1331" s="333"/>
      <c r="Y1331" s="334"/>
      <c r="Z1331" s="334"/>
      <c r="AA1331" s="333"/>
      <c r="AB1331" s="333"/>
      <c r="AC1331" s="348"/>
      <c r="AD1331" s="349"/>
      <c r="AE1331" s="349"/>
      <c r="AF1331" s="21"/>
      <c r="AG1331" s="332"/>
      <c r="AQ1331" s="68" t="str">
        <f>IFERROR(LEFT(B1330,SEARCH("
",B1330)),B1330)</f>
        <v>Blue Paper Roll</v>
      </c>
      <c r="AR1331" s="193" t="str">
        <f>IF(AS1331="","",MAX(AR$879:AR1330)+1)</f>
        <v/>
      </c>
      <c r="AS1331" s="209" t="str">
        <f>IF(SUM(O1331:AB1331)&gt;0,AQ1331,"")</f>
        <v/>
      </c>
      <c r="AT1331" s="251" t="str">
        <f>IF(O1331&gt;0,O1331,"")</f>
        <v/>
      </c>
      <c r="AU1331" s="212" t="str">
        <f>IF(Q1331&gt;0,Q1331,"")</f>
        <v/>
      </c>
      <c r="AV1331" s="212" t="str">
        <f>IF(S1331&gt;0,S1331,"")</f>
        <v/>
      </c>
      <c r="AW1331" s="212" t="str">
        <f>IF(U1331&gt;0,U1331,"")</f>
        <v/>
      </c>
      <c r="AX1331" s="212" t="str">
        <f>IF(W1331&gt;0,W1331,"")</f>
        <v/>
      </c>
      <c r="AY1331" s="213" t="str">
        <f>IF(Y1331&gt;0,Y1331,"")</f>
        <v/>
      </c>
      <c r="AZ1331" s="213" t="str">
        <f>IF(AA1331&gt;0,AA1331,"")</f>
        <v/>
      </c>
      <c r="BA1331" s="255" t="str">
        <f>IF(SUM(O1331:AB1331)&gt;0,(SUM(O1331:AB1331)*H1330),"")</f>
        <v/>
      </c>
      <c r="BB1331" s="255" t="str">
        <f>IF(SUM(O1331:AB1331)&gt;0,K1331,"")</f>
        <v/>
      </c>
      <c r="BC1331" s="277" t="str">
        <f>IF(SUM(O1331:AB1331)&gt;0,"ITEM","")</f>
        <v/>
      </c>
      <c r="BD1331" s="193" t="str">
        <f>IF(BE1331="","",MAX(BD$879:BD1330)+1)</f>
        <v/>
      </c>
      <c r="BG1331" s="280" t="str">
        <f t="shared" si="97"/>
        <v/>
      </c>
      <c r="BH1331" s="279" t="str">
        <f t="shared" si="98"/>
        <v/>
      </c>
      <c r="BI1331" s="279" t="str">
        <f t="shared" si="99"/>
        <v/>
      </c>
      <c r="BJ1331" s="279" t="str">
        <f t="shared" si="100"/>
        <v/>
      </c>
      <c r="BK1331" s="279" t="str">
        <f t="shared" si="101"/>
        <v/>
      </c>
      <c r="BL1331" s="279" t="str">
        <f t="shared" si="102"/>
        <v/>
      </c>
      <c r="BM1331" s="279" t="str">
        <f t="shared" si="103"/>
        <v/>
      </c>
      <c r="BN1331" s="279" t="str">
        <f t="shared" si="104"/>
        <v/>
      </c>
      <c r="BO1331" s="279" t="str">
        <f t="shared" si="105"/>
        <v/>
      </c>
      <c r="BP1331" s="279" t="str">
        <f t="shared" si="106"/>
        <v/>
      </c>
      <c r="BQ1331" s="282" t="str">
        <f t="shared" si="107"/>
        <v/>
      </c>
      <c r="BR1331" s="280" t="str">
        <f t="shared" si="108"/>
        <v/>
      </c>
      <c r="BS1331" s="282" t="str">
        <f t="shared" si="109"/>
        <v/>
      </c>
    </row>
    <row r="1332" spans="1:71" ht="7" customHeight="1">
      <c r="A1332" s="21"/>
      <c r="B1332" s="21"/>
      <c r="C1332" s="21"/>
      <c r="D1332" s="21"/>
      <c r="E1332" s="21"/>
      <c r="F1332" s="21"/>
      <c r="G1332" s="21"/>
      <c r="H1332" s="21"/>
      <c r="I1332" s="21"/>
      <c r="J1332" s="21"/>
      <c r="K1332" s="21"/>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R1332" s="193" t="str">
        <f>IF(AS1332="","",MAX(AR$879:AR1331)+1)</f>
        <v/>
      </c>
      <c r="BD1332" s="193" t="str">
        <f>IF(BE1332="","",MAX(BD$879:BD1331)+1)</f>
        <v/>
      </c>
      <c r="BG1332" s="280" t="str">
        <f t="shared" si="97"/>
        <v/>
      </c>
      <c r="BH1332" s="279" t="str">
        <f t="shared" si="98"/>
        <v/>
      </c>
      <c r="BI1332" s="279" t="str">
        <f t="shared" si="99"/>
        <v/>
      </c>
      <c r="BJ1332" s="279" t="str">
        <f t="shared" si="100"/>
        <v/>
      </c>
      <c r="BK1332" s="279" t="str">
        <f t="shared" si="101"/>
        <v/>
      </c>
      <c r="BL1332" s="279" t="str">
        <f t="shared" si="102"/>
        <v/>
      </c>
      <c r="BM1332" s="279" t="str">
        <f t="shared" si="103"/>
        <v/>
      </c>
      <c r="BN1332" s="279" t="str">
        <f t="shared" si="104"/>
        <v/>
      </c>
      <c r="BO1332" s="279" t="str">
        <f t="shared" si="105"/>
        <v/>
      </c>
      <c r="BP1332" s="279" t="str">
        <f t="shared" si="106"/>
        <v/>
      </c>
      <c r="BQ1332" s="282" t="str">
        <f t="shared" si="107"/>
        <v/>
      </c>
      <c r="BR1332" s="280" t="str">
        <f t="shared" si="108"/>
        <v/>
      </c>
      <c r="BS1332" s="282" t="str">
        <f t="shared" si="109"/>
        <v/>
      </c>
    </row>
    <row r="1333" spans="1:71" ht="25" customHeight="1">
      <c r="A1333" s="57"/>
      <c r="B1333" s="345" t="s">
        <v>745</v>
      </c>
      <c r="C1333" s="345"/>
      <c r="D1333" s="345"/>
      <c r="E1333" s="345"/>
      <c r="F1333" s="345"/>
      <c r="G1333" s="345"/>
      <c r="H1333" s="340">
        <f>VLOOKUP($AG1333,PriceList,3,FALSE)</f>
        <v>6.1</v>
      </c>
      <c r="I1333" s="340"/>
      <c r="J1333" s="341"/>
      <c r="K1333" s="342"/>
      <c r="L1333" s="343"/>
      <c r="M1333" s="343"/>
      <c r="N1333" s="344"/>
      <c r="O1333" s="333"/>
      <c r="P1333" s="333"/>
      <c r="Q1333" s="334"/>
      <c r="R1333" s="334"/>
      <c r="S1333" s="333"/>
      <c r="T1333" s="333"/>
      <c r="U1333" s="334"/>
      <c r="V1333" s="334"/>
      <c r="W1333" s="333"/>
      <c r="X1333" s="333"/>
      <c r="Y1333" s="334"/>
      <c r="Z1333" s="334"/>
      <c r="AA1333" s="333"/>
      <c r="AB1333" s="333"/>
      <c r="AC1333" s="348">
        <f>(SUM(O1333:AB1334))*H1333</f>
        <v>0</v>
      </c>
      <c r="AD1333" s="349"/>
      <c r="AE1333" s="349"/>
      <c r="AF1333" s="21"/>
      <c r="AG1333" s="332" t="s">
        <v>746</v>
      </c>
      <c r="AJ1333" s="116" t="b">
        <f>OR(ISERROR(AC1333),ISERROR(H1333))</f>
        <v>0</v>
      </c>
      <c r="AQ1333" s="68" t="str">
        <f>IFERROR(LEFT(B1333,SEARCH("
",B1333)),B1333)</f>
        <v>Liquid Soap</v>
      </c>
      <c r="AR1333" s="193" t="str">
        <f>IF(AS1333="","",MAX(AR$879:AR1332)+1)</f>
        <v/>
      </c>
      <c r="AS1333" s="252" t="str">
        <f>IF(SUM(O1333:AB1333)&gt;0,AQ1333,"")</f>
        <v/>
      </c>
      <c r="AT1333" s="253" t="str">
        <f>IF(O1333&gt;0,O1333,"")</f>
        <v/>
      </c>
      <c r="AU1333" s="254" t="str">
        <f>IF(Q1333&gt;0,Q1333,"")</f>
        <v/>
      </c>
      <c r="AV1333" s="254" t="str">
        <f>IF(S1333&gt;0,S1333,"")</f>
        <v/>
      </c>
      <c r="AW1333" s="254" t="str">
        <f>IF(U1333&gt;0,U1333,"")</f>
        <v/>
      </c>
      <c r="AX1333" s="254" t="str">
        <f>IF(W1333&gt;0,W1333,"")</f>
        <v/>
      </c>
      <c r="AY1333" s="255" t="str">
        <f>IF(Y1333&gt;0,Y1333,"")</f>
        <v/>
      </c>
      <c r="AZ1333" s="255" t="str">
        <f>IF(AA1333&gt;0,AA1333,"")</f>
        <v/>
      </c>
      <c r="BA1333" s="255" t="str">
        <f>IF(SUM(O1333:AB1333)&gt;0,(SUM(O1333:AB1333)*H1333),"")</f>
        <v/>
      </c>
      <c r="BB1333" s="255" t="str">
        <f>IF(SUM(O1333:AB1333)&gt;0,K1333,"")</f>
        <v/>
      </c>
      <c r="BC1333" s="276" t="str">
        <f>IF(SUM(O1333:AB1333)&gt;0,"ITEM","")</f>
        <v/>
      </c>
      <c r="BD1333" s="193" t="str">
        <f>IF(BE1333="","",MAX(BD$879:BD1332)+1)</f>
        <v/>
      </c>
      <c r="BG1333" s="280" t="str">
        <f t="shared" si="97"/>
        <v/>
      </c>
      <c r="BH1333" s="279" t="str">
        <f t="shared" si="98"/>
        <v/>
      </c>
      <c r="BI1333" s="279" t="str">
        <f t="shared" si="99"/>
        <v/>
      </c>
      <c r="BJ1333" s="279" t="str">
        <f t="shared" si="100"/>
        <v/>
      </c>
      <c r="BK1333" s="279" t="str">
        <f t="shared" si="101"/>
        <v/>
      </c>
      <c r="BL1333" s="279" t="str">
        <f t="shared" si="102"/>
        <v/>
      </c>
      <c r="BM1333" s="279" t="str">
        <f t="shared" si="103"/>
        <v/>
      </c>
      <c r="BN1333" s="279" t="str">
        <f t="shared" si="104"/>
        <v/>
      </c>
      <c r="BO1333" s="279" t="str">
        <f t="shared" si="105"/>
        <v/>
      </c>
      <c r="BP1333" s="279" t="str">
        <f t="shared" si="106"/>
        <v/>
      </c>
      <c r="BQ1333" s="282" t="str">
        <f t="shared" si="107"/>
        <v/>
      </c>
      <c r="BR1333" s="280" t="str">
        <f t="shared" si="108"/>
        <v/>
      </c>
      <c r="BS1333" s="282" t="str">
        <f t="shared" si="109"/>
        <v/>
      </c>
    </row>
    <row r="1334" spans="1:71" ht="25" customHeight="1">
      <c r="A1334" s="57"/>
      <c r="B1334" s="345"/>
      <c r="C1334" s="345"/>
      <c r="D1334" s="345"/>
      <c r="E1334" s="345"/>
      <c r="F1334" s="345"/>
      <c r="G1334" s="345"/>
      <c r="H1334" s="340"/>
      <c r="I1334" s="340"/>
      <c r="J1334" s="341"/>
      <c r="K1334" s="342"/>
      <c r="L1334" s="343"/>
      <c r="M1334" s="343"/>
      <c r="N1334" s="344"/>
      <c r="O1334" s="333"/>
      <c r="P1334" s="333"/>
      <c r="Q1334" s="334"/>
      <c r="R1334" s="334"/>
      <c r="S1334" s="333"/>
      <c r="T1334" s="333"/>
      <c r="U1334" s="334"/>
      <c r="V1334" s="334"/>
      <c r="W1334" s="333"/>
      <c r="X1334" s="333"/>
      <c r="Y1334" s="334"/>
      <c r="Z1334" s="334"/>
      <c r="AA1334" s="333"/>
      <c r="AB1334" s="333"/>
      <c r="AC1334" s="348"/>
      <c r="AD1334" s="349"/>
      <c r="AE1334" s="349"/>
      <c r="AF1334" s="21"/>
      <c r="AG1334" s="332"/>
      <c r="AQ1334" s="68" t="str">
        <f>IFERROR(LEFT(B1333,SEARCH("
",B1333)),B1333)</f>
        <v>Liquid Soap</v>
      </c>
      <c r="AR1334" s="193" t="str">
        <f>IF(AS1334="","",MAX(AR$879:AR1333)+1)</f>
        <v/>
      </c>
      <c r="AS1334" s="209" t="str">
        <f>IF(SUM(O1334:AB1334)&gt;0,AQ1334,"")</f>
        <v/>
      </c>
      <c r="AT1334" s="251" t="str">
        <f>IF(O1334&gt;0,O1334,"")</f>
        <v/>
      </c>
      <c r="AU1334" s="212" t="str">
        <f>IF(Q1334&gt;0,Q1334,"")</f>
        <v/>
      </c>
      <c r="AV1334" s="212" t="str">
        <f>IF(S1334&gt;0,S1334,"")</f>
        <v/>
      </c>
      <c r="AW1334" s="212" t="str">
        <f>IF(U1334&gt;0,U1334,"")</f>
        <v/>
      </c>
      <c r="AX1334" s="212" t="str">
        <f>IF(W1334&gt;0,W1334,"")</f>
        <v/>
      </c>
      <c r="AY1334" s="213" t="str">
        <f>IF(Y1334&gt;0,Y1334,"")</f>
        <v/>
      </c>
      <c r="AZ1334" s="213" t="str">
        <f>IF(AA1334&gt;0,AA1334,"")</f>
        <v/>
      </c>
      <c r="BA1334" s="255" t="str">
        <f>IF(SUM(O1334:AB1334)&gt;0,(SUM(O1334:AB1334)*H1333),"")</f>
        <v/>
      </c>
      <c r="BB1334" s="255" t="str">
        <f>IF(SUM(O1334:AB1334)&gt;0,K1334,"")</f>
        <v/>
      </c>
      <c r="BC1334" s="277" t="str">
        <f>IF(SUM(O1334:AB1334)&gt;0,"ITEM","")</f>
        <v/>
      </c>
      <c r="BD1334" s="193" t="str">
        <f>IF(BE1334="","",MAX(BD$879:BD1333)+1)</f>
        <v/>
      </c>
      <c r="BG1334" s="280" t="str">
        <f t="shared" si="97"/>
        <v/>
      </c>
      <c r="BH1334" s="279" t="str">
        <f t="shared" si="98"/>
        <v/>
      </c>
      <c r="BI1334" s="279" t="str">
        <f t="shared" si="99"/>
        <v/>
      </c>
      <c r="BJ1334" s="279" t="str">
        <f t="shared" si="100"/>
        <v/>
      </c>
      <c r="BK1334" s="279" t="str">
        <f t="shared" si="101"/>
        <v/>
      </c>
      <c r="BL1334" s="279" t="str">
        <f t="shared" si="102"/>
        <v/>
      </c>
      <c r="BM1334" s="279" t="str">
        <f t="shared" si="103"/>
        <v/>
      </c>
      <c r="BN1334" s="279" t="str">
        <f t="shared" si="104"/>
        <v/>
      </c>
      <c r="BO1334" s="279" t="str">
        <f t="shared" si="105"/>
        <v/>
      </c>
      <c r="BP1334" s="279" t="str">
        <f t="shared" si="106"/>
        <v/>
      </c>
      <c r="BQ1334" s="282" t="str">
        <f t="shared" si="107"/>
        <v/>
      </c>
      <c r="BR1334" s="280" t="str">
        <f t="shared" si="108"/>
        <v/>
      </c>
      <c r="BS1334" s="282" t="str">
        <f t="shared" si="109"/>
        <v/>
      </c>
    </row>
    <row r="1335" spans="1:71" ht="7" customHeight="1">
      <c r="A1335" s="21"/>
      <c r="B1335" s="21"/>
      <c r="C1335" s="21"/>
      <c r="D1335" s="21"/>
      <c r="E1335" s="21"/>
      <c r="F1335" s="21"/>
      <c r="G1335" s="21"/>
      <c r="H1335" s="21"/>
      <c r="I1335" s="21"/>
      <c r="J1335" s="21"/>
      <c r="K1335" s="21"/>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R1335" s="193" t="str">
        <f>IF(AS1335="","",MAX(AR$879:AR1334)+1)</f>
        <v/>
      </c>
      <c r="BD1335" s="193" t="str">
        <f>IF(BE1335="","",MAX(BD$879:BD1334)+1)</f>
        <v/>
      </c>
      <c r="BG1335" s="280" t="str">
        <f t="shared" si="97"/>
        <v/>
      </c>
      <c r="BH1335" s="279" t="str">
        <f t="shared" si="98"/>
        <v/>
      </c>
      <c r="BI1335" s="279" t="str">
        <f t="shared" si="99"/>
        <v/>
      </c>
      <c r="BJ1335" s="279" t="str">
        <f t="shared" si="100"/>
        <v/>
      </c>
      <c r="BK1335" s="279" t="str">
        <f t="shared" si="101"/>
        <v/>
      </c>
      <c r="BL1335" s="279" t="str">
        <f t="shared" si="102"/>
        <v/>
      </c>
      <c r="BM1335" s="279" t="str">
        <f t="shared" si="103"/>
        <v/>
      </c>
      <c r="BN1335" s="279" t="str">
        <f t="shared" si="104"/>
        <v/>
      </c>
      <c r="BO1335" s="279" t="str">
        <f t="shared" si="105"/>
        <v/>
      </c>
      <c r="BP1335" s="279" t="str">
        <f t="shared" si="106"/>
        <v/>
      </c>
      <c r="BQ1335" s="282" t="str">
        <f t="shared" si="107"/>
        <v/>
      </c>
      <c r="BR1335" s="280" t="str">
        <f t="shared" si="108"/>
        <v/>
      </c>
      <c r="BS1335" s="282" t="str">
        <f t="shared" si="109"/>
        <v/>
      </c>
    </row>
    <row r="1336" spans="1:71" ht="25" customHeight="1">
      <c r="A1336" s="57"/>
      <c r="B1336" s="345" t="s">
        <v>747</v>
      </c>
      <c r="C1336" s="345"/>
      <c r="D1336" s="345"/>
      <c r="E1336" s="345"/>
      <c r="F1336" s="345"/>
      <c r="G1336" s="345"/>
      <c r="H1336" s="340">
        <f>VLOOKUP($AG1336,PriceList,3,FALSE)</f>
        <v>5.9</v>
      </c>
      <c r="I1336" s="340"/>
      <c r="J1336" s="341"/>
      <c r="K1336" s="342"/>
      <c r="L1336" s="343"/>
      <c r="M1336" s="343"/>
      <c r="N1336" s="344"/>
      <c r="O1336" s="333"/>
      <c r="P1336" s="333"/>
      <c r="Q1336" s="334"/>
      <c r="R1336" s="334"/>
      <c r="S1336" s="333"/>
      <c r="T1336" s="333"/>
      <c r="U1336" s="334"/>
      <c r="V1336" s="334"/>
      <c r="W1336" s="333"/>
      <c r="X1336" s="333"/>
      <c r="Y1336" s="334"/>
      <c r="Z1336" s="334"/>
      <c r="AA1336" s="333"/>
      <c r="AB1336" s="333"/>
      <c r="AC1336" s="348">
        <f>(SUM(O1336:AB1337))*H1336</f>
        <v>0</v>
      </c>
      <c r="AD1336" s="349"/>
      <c r="AE1336" s="349"/>
      <c r="AF1336" s="21"/>
      <c r="AG1336" s="332" t="s">
        <v>748</v>
      </c>
      <c r="AJ1336" s="116" t="b">
        <f>OR(ISERROR(AC1336),ISERROR(H1336))</f>
        <v>0</v>
      </c>
      <c r="AQ1336" s="68" t="str">
        <f>IFERROR(LEFT(B1336,SEARCH("
",B1336)),B1336)</f>
        <v>Multi Surface Cleaner</v>
      </c>
      <c r="AR1336" s="193" t="str">
        <f>IF(AS1336="","",MAX(AR$879:AR1335)+1)</f>
        <v/>
      </c>
      <c r="AS1336" s="252" t="str">
        <f>IF(SUM(O1336:AB1336)&gt;0,AQ1336,"")</f>
        <v/>
      </c>
      <c r="AT1336" s="253" t="str">
        <f>IF(O1336&gt;0,O1336,"")</f>
        <v/>
      </c>
      <c r="AU1336" s="254" t="str">
        <f>IF(Q1336&gt;0,Q1336,"")</f>
        <v/>
      </c>
      <c r="AV1336" s="254" t="str">
        <f>IF(S1336&gt;0,S1336,"")</f>
        <v/>
      </c>
      <c r="AW1336" s="254" t="str">
        <f>IF(U1336&gt;0,U1336,"")</f>
        <v/>
      </c>
      <c r="AX1336" s="254" t="str">
        <f>IF(W1336&gt;0,W1336,"")</f>
        <v/>
      </c>
      <c r="AY1336" s="255" t="str">
        <f>IF(Y1336&gt;0,Y1336,"")</f>
        <v/>
      </c>
      <c r="AZ1336" s="255" t="str">
        <f>IF(AA1336&gt;0,AA1336,"")</f>
        <v/>
      </c>
      <c r="BA1336" s="255" t="str">
        <f>IF(SUM(O1336:AB1336)&gt;0,(SUM(O1336:AB1336)*H1336),"")</f>
        <v/>
      </c>
      <c r="BB1336" s="255" t="str">
        <f>IF(SUM(O1336:AB1336)&gt;0,K1336,"")</f>
        <v/>
      </c>
      <c r="BC1336" s="276" t="str">
        <f>IF(SUM(O1336:AB1336)&gt;0,"ITEM","")</f>
        <v/>
      </c>
      <c r="BD1336" s="193" t="str">
        <f>IF(BE1336="","",MAX(BD$879:BD1335)+1)</f>
        <v/>
      </c>
      <c r="BG1336" s="280" t="str">
        <f t="shared" si="97"/>
        <v/>
      </c>
      <c r="BH1336" s="279" t="str">
        <f t="shared" si="98"/>
        <v/>
      </c>
      <c r="BI1336" s="279" t="str">
        <f t="shared" si="99"/>
        <v/>
      </c>
      <c r="BJ1336" s="279" t="str">
        <f t="shared" si="100"/>
        <v/>
      </c>
      <c r="BK1336" s="279" t="str">
        <f t="shared" si="101"/>
        <v/>
      </c>
      <c r="BL1336" s="279" t="str">
        <f t="shared" si="102"/>
        <v/>
      </c>
      <c r="BM1336" s="279" t="str">
        <f t="shared" si="103"/>
        <v/>
      </c>
      <c r="BN1336" s="279" t="str">
        <f t="shared" si="104"/>
        <v/>
      </c>
      <c r="BO1336" s="279" t="str">
        <f t="shared" si="105"/>
        <v/>
      </c>
      <c r="BP1336" s="279" t="str">
        <f t="shared" si="106"/>
        <v/>
      </c>
      <c r="BQ1336" s="282" t="str">
        <f t="shared" si="107"/>
        <v/>
      </c>
      <c r="BR1336" s="280" t="str">
        <f t="shared" si="108"/>
        <v/>
      </c>
      <c r="BS1336" s="282" t="str">
        <f t="shared" si="109"/>
        <v/>
      </c>
    </row>
    <row r="1337" spans="1:71" ht="25" customHeight="1">
      <c r="A1337" s="57"/>
      <c r="B1337" s="345"/>
      <c r="C1337" s="345"/>
      <c r="D1337" s="345"/>
      <c r="E1337" s="345"/>
      <c r="F1337" s="345"/>
      <c r="G1337" s="345"/>
      <c r="H1337" s="340"/>
      <c r="I1337" s="340"/>
      <c r="J1337" s="341"/>
      <c r="K1337" s="342"/>
      <c r="L1337" s="343"/>
      <c r="M1337" s="343"/>
      <c r="N1337" s="344"/>
      <c r="O1337" s="333"/>
      <c r="P1337" s="333"/>
      <c r="Q1337" s="334"/>
      <c r="R1337" s="334"/>
      <c r="S1337" s="333"/>
      <c r="T1337" s="333"/>
      <c r="U1337" s="334"/>
      <c r="V1337" s="334"/>
      <c r="W1337" s="333"/>
      <c r="X1337" s="333"/>
      <c r="Y1337" s="334"/>
      <c r="Z1337" s="334"/>
      <c r="AA1337" s="333"/>
      <c r="AB1337" s="333"/>
      <c r="AC1337" s="348"/>
      <c r="AD1337" s="349"/>
      <c r="AE1337" s="349"/>
      <c r="AF1337" s="21"/>
      <c r="AG1337" s="332"/>
      <c r="AQ1337" s="68" t="str">
        <f>IFERROR(LEFT(B1336,SEARCH("
",B1336)),B1336)</f>
        <v>Multi Surface Cleaner</v>
      </c>
      <c r="AR1337" s="193" t="str">
        <f>IF(AS1337="","",MAX(AR$879:AR1336)+1)</f>
        <v/>
      </c>
      <c r="AS1337" s="209" t="str">
        <f>IF(SUM(O1337:AB1337)&gt;0,AQ1337,"")</f>
        <v/>
      </c>
      <c r="AT1337" s="251" t="str">
        <f>IF(O1337&gt;0,O1337,"")</f>
        <v/>
      </c>
      <c r="AU1337" s="212" t="str">
        <f>IF(Q1337&gt;0,Q1337,"")</f>
        <v/>
      </c>
      <c r="AV1337" s="212" t="str">
        <f>IF(S1337&gt;0,S1337,"")</f>
        <v/>
      </c>
      <c r="AW1337" s="212" t="str">
        <f>IF(U1337&gt;0,U1337,"")</f>
        <v/>
      </c>
      <c r="AX1337" s="212" t="str">
        <f>IF(W1337&gt;0,W1337,"")</f>
        <v/>
      </c>
      <c r="AY1337" s="213" t="str">
        <f>IF(Y1337&gt;0,Y1337,"")</f>
        <v/>
      </c>
      <c r="AZ1337" s="213" t="str">
        <f>IF(AA1337&gt;0,AA1337,"")</f>
        <v/>
      </c>
      <c r="BA1337" s="255" t="str">
        <f>IF(SUM(O1337:AB1337)&gt;0,(SUM(O1337:AB1337)*H1336),"")</f>
        <v/>
      </c>
      <c r="BB1337" s="255" t="str">
        <f>IF(SUM(O1337:AB1337)&gt;0,K1337,"")</f>
        <v/>
      </c>
      <c r="BC1337" s="277" t="str">
        <f>IF(SUM(O1337:AB1337)&gt;0,"ITEM","")</f>
        <v/>
      </c>
      <c r="BD1337" s="193" t="str">
        <f>IF(BE1337="","",MAX(BD$879:BD1336)+1)</f>
        <v/>
      </c>
      <c r="BG1337" s="280" t="str">
        <f t="shared" si="97"/>
        <v/>
      </c>
      <c r="BH1337" s="279" t="str">
        <f t="shared" si="98"/>
        <v/>
      </c>
      <c r="BI1337" s="279" t="str">
        <f t="shared" si="99"/>
        <v/>
      </c>
      <c r="BJ1337" s="279" t="str">
        <f t="shared" si="100"/>
        <v/>
      </c>
      <c r="BK1337" s="279" t="str">
        <f t="shared" si="101"/>
        <v/>
      </c>
      <c r="BL1337" s="279" t="str">
        <f t="shared" si="102"/>
        <v/>
      </c>
      <c r="BM1337" s="279" t="str">
        <f t="shared" si="103"/>
        <v/>
      </c>
      <c r="BN1337" s="279" t="str">
        <f t="shared" si="104"/>
        <v/>
      </c>
      <c r="BO1337" s="279" t="str">
        <f t="shared" si="105"/>
        <v/>
      </c>
      <c r="BP1337" s="279" t="str">
        <f t="shared" si="106"/>
        <v/>
      </c>
      <c r="BQ1337" s="282" t="str">
        <f t="shared" si="107"/>
        <v/>
      </c>
      <c r="BR1337" s="280" t="str">
        <f t="shared" si="108"/>
        <v/>
      </c>
      <c r="BS1337" s="282" t="str">
        <f t="shared" si="109"/>
        <v/>
      </c>
    </row>
    <row r="1338" spans="1:71" ht="7" customHeight="1">
      <c r="A1338" s="21"/>
      <c r="B1338" s="21"/>
      <c r="C1338" s="21"/>
      <c r="D1338" s="21"/>
      <c r="E1338" s="21"/>
      <c r="F1338" s="21"/>
      <c r="G1338" s="21"/>
      <c r="H1338" s="21"/>
      <c r="I1338" s="21"/>
      <c r="J1338" s="21"/>
      <c r="K1338" s="21"/>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R1338" s="193" t="str">
        <f>IF(AS1338="","",MAX(AR$879:AR1337)+1)</f>
        <v/>
      </c>
      <c r="BD1338" s="193" t="str">
        <f>IF(BE1338="","",MAX(BD$879:BD1337)+1)</f>
        <v/>
      </c>
      <c r="BG1338" s="280" t="str">
        <f t="shared" si="97"/>
        <v/>
      </c>
      <c r="BH1338" s="279" t="str">
        <f t="shared" si="98"/>
        <v/>
      </c>
      <c r="BI1338" s="279" t="str">
        <f t="shared" si="99"/>
        <v/>
      </c>
      <c r="BJ1338" s="279" t="str">
        <f t="shared" si="100"/>
        <v/>
      </c>
      <c r="BK1338" s="279" t="str">
        <f t="shared" si="101"/>
        <v/>
      </c>
      <c r="BL1338" s="279" t="str">
        <f t="shared" si="102"/>
        <v/>
      </c>
      <c r="BM1338" s="279" t="str">
        <f t="shared" si="103"/>
        <v/>
      </c>
      <c r="BN1338" s="279" t="str">
        <f t="shared" si="104"/>
        <v/>
      </c>
      <c r="BO1338" s="279" t="str">
        <f t="shared" si="105"/>
        <v/>
      </c>
      <c r="BP1338" s="279" t="str">
        <f t="shared" si="106"/>
        <v/>
      </c>
      <c r="BQ1338" s="282" t="str">
        <f t="shared" si="107"/>
        <v/>
      </c>
      <c r="BR1338" s="280" t="str">
        <f t="shared" si="108"/>
        <v/>
      </c>
      <c r="BS1338" s="282" t="str">
        <f t="shared" si="109"/>
        <v/>
      </c>
    </row>
    <row r="1339" spans="1:71" ht="25" customHeight="1">
      <c r="A1339" s="57"/>
      <c r="B1339" s="345" t="s">
        <v>749</v>
      </c>
      <c r="C1339" s="345"/>
      <c r="D1339" s="345"/>
      <c r="E1339" s="345"/>
      <c r="F1339" s="345"/>
      <c r="G1339" s="345"/>
      <c r="H1339" s="340">
        <f>VLOOKUP($AG1339,PriceList,3,FALSE)</f>
        <v>1.95</v>
      </c>
      <c r="I1339" s="340"/>
      <c r="J1339" s="341"/>
      <c r="K1339" s="342"/>
      <c r="L1339" s="343"/>
      <c r="M1339" s="343"/>
      <c r="N1339" s="344"/>
      <c r="O1339" s="333"/>
      <c r="P1339" s="333"/>
      <c r="Q1339" s="334"/>
      <c r="R1339" s="334"/>
      <c r="S1339" s="333"/>
      <c r="T1339" s="333"/>
      <c r="U1339" s="334"/>
      <c r="V1339" s="334"/>
      <c r="W1339" s="333"/>
      <c r="X1339" s="333"/>
      <c r="Y1339" s="334"/>
      <c r="Z1339" s="334"/>
      <c r="AA1339" s="333"/>
      <c r="AB1339" s="333"/>
      <c r="AC1339" s="348">
        <f>(SUM(O1339:AB1340))*H1339</f>
        <v>0</v>
      </c>
      <c r="AD1339" s="349"/>
      <c r="AE1339" s="349"/>
      <c r="AF1339" s="21"/>
      <c r="AG1339" s="332" t="s">
        <v>750</v>
      </c>
      <c r="AJ1339" s="116" t="b">
        <f>OR(ISERROR(AC1339),ISERROR(H1339))</f>
        <v>0</v>
      </c>
      <c r="AQ1339" s="68" t="str">
        <f>IFERROR(LEFT(B1339,SEARCH("
",B1339)),B1339)</f>
        <v>Wipe Cloths x 6</v>
      </c>
      <c r="AR1339" s="193" t="str">
        <f>IF(AS1339="","",MAX(AR$879:AR1338)+1)</f>
        <v/>
      </c>
      <c r="AS1339" s="252" t="str">
        <f>IF(SUM(O1339:AB1339)&gt;0,AQ1339,"")</f>
        <v/>
      </c>
      <c r="AT1339" s="253" t="str">
        <f>IF(O1339&gt;0,O1339,"")</f>
        <v/>
      </c>
      <c r="AU1339" s="254" t="str">
        <f>IF(Q1339&gt;0,Q1339,"")</f>
        <v/>
      </c>
      <c r="AV1339" s="254" t="str">
        <f>IF(S1339&gt;0,S1339,"")</f>
        <v/>
      </c>
      <c r="AW1339" s="254" t="str">
        <f>IF(U1339&gt;0,U1339,"")</f>
        <v/>
      </c>
      <c r="AX1339" s="254" t="str">
        <f>IF(W1339&gt;0,W1339,"")</f>
        <v/>
      </c>
      <c r="AY1339" s="255" t="str">
        <f>IF(Y1339&gt;0,Y1339,"")</f>
        <v/>
      </c>
      <c r="AZ1339" s="255" t="str">
        <f>IF(AA1339&gt;0,AA1339,"")</f>
        <v/>
      </c>
      <c r="BA1339" s="255" t="str">
        <f>IF(SUM(O1339:AB1339)&gt;0,(SUM(O1339:AB1339)*H1339),"")</f>
        <v/>
      </c>
      <c r="BB1339" s="255" t="str">
        <f>IF(SUM(O1339:AB1339)&gt;0,K1339,"")</f>
        <v/>
      </c>
      <c r="BC1339" s="276" t="str">
        <f>IF(SUM(O1339:AB1339)&gt;0,"ITEM","")</f>
        <v/>
      </c>
      <c r="BD1339" s="193" t="str">
        <f>IF(BE1339="","",MAX(BD$879:BD1338)+1)</f>
        <v/>
      </c>
      <c r="BG1339" s="280" t="str">
        <f t="shared" si="97"/>
        <v/>
      </c>
      <c r="BH1339" s="279" t="str">
        <f t="shared" si="98"/>
        <v/>
      </c>
      <c r="BI1339" s="279" t="str">
        <f t="shared" si="99"/>
        <v/>
      </c>
      <c r="BJ1339" s="279" t="str">
        <f t="shared" si="100"/>
        <v/>
      </c>
      <c r="BK1339" s="279" t="str">
        <f t="shared" si="101"/>
        <v/>
      </c>
      <c r="BL1339" s="279" t="str">
        <f t="shared" si="102"/>
        <v/>
      </c>
      <c r="BM1339" s="279" t="str">
        <f t="shared" si="103"/>
        <v/>
      </c>
      <c r="BN1339" s="279" t="str">
        <f t="shared" si="104"/>
        <v/>
      </c>
      <c r="BO1339" s="279" t="str">
        <f t="shared" si="105"/>
        <v/>
      </c>
      <c r="BP1339" s="279" t="str">
        <f t="shared" si="106"/>
        <v/>
      </c>
      <c r="BQ1339" s="282" t="str">
        <f t="shared" si="107"/>
        <v/>
      </c>
      <c r="BR1339" s="280" t="str">
        <f t="shared" si="108"/>
        <v/>
      </c>
      <c r="BS1339" s="282" t="str">
        <f t="shared" si="109"/>
        <v/>
      </c>
    </row>
    <row r="1340" spans="1:71" ht="25" customHeight="1">
      <c r="A1340" s="57"/>
      <c r="B1340" s="345"/>
      <c r="C1340" s="345"/>
      <c r="D1340" s="345"/>
      <c r="E1340" s="345"/>
      <c r="F1340" s="345"/>
      <c r="G1340" s="345"/>
      <c r="H1340" s="340"/>
      <c r="I1340" s="340"/>
      <c r="J1340" s="341"/>
      <c r="K1340" s="342"/>
      <c r="L1340" s="343"/>
      <c r="M1340" s="343"/>
      <c r="N1340" s="344"/>
      <c r="O1340" s="333"/>
      <c r="P1340" s="333"/>
      <c r="Q1340" s="334"/>
      <c r="R1340" s="334"/>
      <c r="S1340" s="333"/>
      <c r="T1340" s="333"/>
      <c r="U1340" s="334"/>
      <c r="V1340" s="334"/>
      <c r="W1340" s="333"/>
      <c r="X1340" s="333"/>
      <c r="Y1340" s="334"/>
      <c r="Z1340" s="334"/>
      <c r="AA1340" s="333"/>
      <c r="AB1340" s="333"/>
      <c r="AC1340" s="348"/>
      <c r="AD1340" s="349"/>
      <c r="AE1340" s="349"/>
      <c r="AF1340" s="21"/>
      <c r="AG1340" s="332"/>
      <c r="AQ1340" s="68" t="str">
        <f>IFERROR(LEFT(B1339,SEARCH("
",B1339)),B1339)</f>
        <v>Wipe Cloths x 6</v>
      </c>
      <c r="AR1340" s="193" t="str">
        <f>IF(AS1340="","",MAX(AR$879:AR1339)+1)</f>
        <v/>
      </c>
      <c r="AS1340" s="209" t="str">
        <f>IF(SUM(O1340:AB1340)&gt;0,AQ1340,"")</f>
        <v/>
      </c>
      <c r="AT1340" s="251" t="str">
        <f>IF(O1340&gt;0,O1340,"")</f>
        <v/>
      </c>
      <c r="AU1340" s="212" t="str">
        <f>IF(Q1340&gt;0,Q1340,"")</f>
        <v/>
      </c>
      <c r="AV1340" s="212" t="str">
        <f>IF(S1340&gt;0,S1340,"")</f>
        <v/>
      </c>
      <c r="AW1340" s="212" t="str">
        <f>IF(U1340&gt;0,U1340,"")</f>
        <v/>
      </c>
      <c r="AX1340" s="212" t="str">
        <f>IF(W1340&gt;0,W1340,"")</f>
        <v/>
      </c>
      <c r="AY1340" s="213" t="str">
        <f>IF(Y1340&gt;0,Y1340,"")</f>
        <v/>
      </c>
      <c r="AZ1340" s="213" t="str">
        <f>IF(AA1340&gt;0,AA1340,"")</f>
        <v/>
      </c>
      <c r="BA1340" s="255" t="str">
        <f>IF(SUM(O1340:AB1340)&gt;0,(SUM(O1340:AB1340)*H1339),"")</f>
        <v/>
      </c>
      <c r="BB1340" s="255" t="str">
        <f>IF(SUM(O1340:AB1340)&gt;0,K1340,"")</f>
        <v/>
      </c>
      <c r="BC1340" s="277" t="str">
        <f>IF(SUM(O1340:AB1340)&gt;0,"ITEM","")</f>
        <v/>
      </c>
      <c r="BD1340" s="193" t="str">
        <f>IF(BE1340="","",MAX(BD$879:BD1339)+1)</f>
        <v/>
      </c>
      <c r="BG1340" s="280" t="str">
        <f t="shared" si="97"/>
        <v/>
      </c>
      <c r="BH1340" s="279" t="str">
        <f t="shared" si="98"/>
        <v/>
      </c>
      <c r="BI1340" s="279" t="str">
        <f t="shared" si="99"/>
        <v/>
      </c>
      <c r="BJ1340" s="279" t="str">
        <f t="shared" si="100"/>
        <v/>
      </c>
      <c r="BK1340" s="279" t="str">
        <f t="shared" si="101"/>
        <v/>
      </c>
      <c r="BL1340" s="279" t="str">
        <f t="shared" si="102"/>
        <v/>
      </c>
      <c r="BM1340" s="279" t="str">
        <f t="shared" si="103"/>
        <v/>
      </c>
      <c r="BN1340" s="279" t="str">
        <f t="shared" si="104"/>
        <v/>
      </c>
      <c r="BO1340" s="279" t="str">
        <f t="shared" si="105"/>
        <v/>
      </c>
      <c r="BP1340" s="279" t="str">
        <f t="shared" si="106"/>
        <v/>
      </c>
      <c r="BQ1340" s="282" t="str">
        <f t="shared" si="107"/>
        <v/>
      </c>
      <c r="BR1340" s="280" t="str">
        <f t="shared" si="108"/>
        <v/>
      </c>
      <c r="BS1340" s="282" t="str">
        <f t="shared" si="109"/>
        <v/>
      </c>
    </row>
    <row r="1341" spans="1:71" ht="7" customHeight="1">
      <c r="A1341" s="21"/>
      <c r="B1341" s="21"/>
      <c r="C1341" s="21"/>
      <c r="D1341" s="21"/>
      <c r="E1341" s="21"/>
      <c r="F1341" s="21"/>
      <c r="G1341" s="21"/>
      <c r="H1341" s="21"/>
      <c r="I1341" s="21"/>
      <c r="J1341" s="21"/>
      <c r="K1341" s="21"/>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R1341" s="193" t="str">
        <f>IF(AS1341="","",MAX(AR$879:AR1340)+1)</f>
        <v/>
      </c>
      <c r="BD1341" s="193" t="str">
        <f>IF(BE1341="","",MAX(BD$879:BD1340)+1)</f>
        <v/>
      </c>
      <c r="BG1341" s="280" t="str">
        <f t="shared" si="97"/>
        <v/>
      </c>
      <c r="BH1341" s="279" t="str">
        <f t="shared" si="98"/>
        <v/>
      </c>
      <c r="BI1341" s="279" t="str">
        <f t="shared" si="99"/>
        <v/>
      </c>
      <c r="BJ1341" s="279" t="str">
        <f t="shared" si="100"/>
        <v/>
      </c>
      <c r="BK1341" s="279" t="str">
        <f t="shared" si="101"/>
        <v/>
      </c>
      <c r="BL1341" s="279" t="str">
        <f t="shared" si="102"/>
        <v/>
      </c>
      <c r="BM1341" s="279" t="str">
        <f t="shared" si="103"/>
        <v/>
      </c>
      <c r="BN1341" s="279" t="str">
        <f t="shared" si="104"/>
        <v/>
      </c>
      <c r="BO1341" s="279" t="str">
        <f t="shared" si="105"/>
        <v/>
      </c>
      <c r="BP1341" s="279" t="str">
        <f t="shared" si="106"/>
        <v/>
      </c>
      <c r="BQ1341" s="282" t="str">
        <f t="shared" si="107"/>
        <v/>
      </c>
      <c r="BR1341" s="280" t="str">
        <f t="shared" si="108"/>
        <v/>
      </c>
      <c r="BS1341" s="282" t="str">
        <f t="shared" si="109"/>
        <v/>
      </c>
    </row>
    <row r="1342" spans="1:71" ht="25" customHeight="1">
      <c r="A1342" s="57"/>
      <c r="B1342" s="345" t="s">
        <v>751</v>
      </c>
      <c r="C1342" s="345"/>
      <c r="D1342" s="345"/>
      <c r="E1342" s="345"/>
      <c r="F1342" s="345"/>
      <c r="G1342" s="345"/>
      <c r="H1342" s="340">
        <f>VLOOKUP($AG1342,PriceList,3,FALSE)</f>
        <v>4.5</v>
      </c>
      <c r="I1342" s="340"/>
      <c r="J1342" s="341"/>
      <c r="K1342" s="342"/>
      <c r="L1342" s="343"/>
      <c r="M1342" s="343"/>
      <c r="N1342" s="344"/>
      <c r="O1342" s="333"/>
      <c r="P1342" s="333"/>
      <c r="Q1342" s="334"/>
      <c r="R1342" s="334"/>
      <c r="S1342" s="333"/>
      <c r="T1342" s="333"/>
      <c r="U1342" s="334"/>
      <c r="V1342" s="334"/>
      <c r="W1342" s="333"/>
      <c r="X1342" s="333"/>
      <c r="Y1342" s="334"/>
      <c r="Z1342" s="334"/>
      <c r="AA1342" s="333"/>
      <c r="AB1342" s="333"/>
      <c r="AC1342" s="348">
        <f>(SUM(O1342:AB1343))*H1342</f>
        <v>0</v>
      </c>
      <c r="AD1342" s="349"/>
      <c r="AE1342" s="349"/>
      <c r="AF1342" s="21"/>
      <c r="AG1342" s="332" t="s">
        <v>752</v>
      </c>
      <c r="AJ1342" s="116" t="b">
        <f>OR(ISERROR(AC1342),ISERROR(H1342))</f>
        <v>0</v>
      </c>
      <c r="AQ1342" s="68" t="str">
        <f>IFERROR(LEFT(B1342,SEARCH("
",B1342)),B1342)</f>
        <v>Glass Cleaner</v>
      </c>
      <c r="AR1342" s="193" t="str">
        <f>IF(AS1342="","",MAX(AR$879:AR1341)+1)</f>
        <v/>
      </c>
      <c r="AS1342" s="252" t="str">
        <f>IF(SUM(O1342:AB1342)&gt;0,AQ1342,"")</f>
        <v/>
      </c>
      <c r="AT1342" s="253" t="str">
        <f>IF(O1342&gt;0,O1342,"")</f>
        <v/>
      </c>
      <c r="AU1342" s="254" t="str">
        <f>IF(Q1342&gt;0,Q1342,"")</f>
        <v/>
      </c>
      <c r="AV1342" s="254" t="str">
        <f>IF(S1342&gt;0,S1342,"")</f>
        <v/>
      </c>
      <c r="AW1342" s="254" t="str">
        <f>IF(U1342&gt;0,U1342,"")</f>
        <v/>
      </c>
      <c r="AX1342" s="254" t="str">
        <f>IF(W1342&gt;0,W1342,"")</f>
        <v/>
      </c>
      <c r="AY1342" s="255" t="str">
        <f>IF(Y1342&gt;0,Y1342,"")</f>
        <v/>
      </c>
      <c r="AZ1342" s="255" t="str">
        <f>IF(AA1342&gt;0,AA1342,"")</f>
        <v/>
      </c>
      <c r="BA1342" s="255" t="str">
        <f>IF(SUM(O1342:AB1342)&gt;0,(SUM(O1342:AB1342)*H1342),"")</f>
        <v/>
      </c>
      <c r="BB1342" s="255" t="str">
        <f>IF(SUM(O1342:AB1342)&gt;0,K1342,"")</f>
        <v/>
      </c>
      <c r="BC1342" s="276" t="str">
        <f>IF(SUM(O1342:AB1342)&gt;0,"ITEM","")</f>
        <v/>
      </c>
      <c r="BD1342" s="193" t="str">
        <f>IF(BE1342="","",MAX(BD$879:BD1341)+1)</f>
        <v/>
      </c>
      <c r="BG1342" s="280" t="str">
        <f t="shared" si="97"/>
        <v/>
      </c>
      <c r="BH1342" s="279" t="str">
        <f t="shared" si="98"/>
        <v/>
      </c>
      <c r="BI1342" s="279" t="str">
        <f t="shared" si="99"/>
        <v/>
      </c>
      <c r="BJ1342" s="279" t="str">
        <f t="shared" si="100"/>
        <v/>
      </c>
      <c r="BK1342" s="279" t="str">
        <f t="shared" si="101"/>
        <v/>
      </c>
      <c r="BL1342" s="279" t="str">
        <f t="shared" si="102"/>
        <v/>
      </c>
      <c r="BM1342" s="279" t="str">
        <f t="shared" si="103"/>
        <v/>
      </c>
      <c r="BN1342" s="279" t="str">
        <f t="shared" si="104"/>
        <v/>
      </c>
      <c r="BO1342" s="279" t="str">
        <f t="shared" si="105"/>
        <v/>
      </c>
      <c r="BP1342" s="279" t="str">
        <f t="shared" si="106"/>
        <v/>
      </c>
      <c r="BQ1342" s="282" t="str">
        <f t="shared" si="107"/>
        <v/>
      </c>
      <c r="BR1342" s="280" t="str">
        <f t="shared" si="108"/>
        <v/>
      </c>
      <c r="BS1342" s="282" t="str">
        <f t="shared" si="109"/>
        <v/>
      </c>
    </row>
    <row r="1343" spans="1:71" ht="25" customHeight="1">
      <c r="A1343" s="57"/>
      <c r="B1343" s="345"/>
      <c r="C1343" s="345"/>
      <c r="D1343" s="345"/>
      <c r="E1343" s="345"/>
      <c r="F1343" s="345"/>
      <c r="G1343" s="345"/>
      <c r="H1343" s="340"/>
      <c r="I1343" s="340"/>
      <c r="J1343" s="341"/>
      <c r="K1343" s="342"/>
      <c r="L1343" s="343"/>
      <c r="M1343" s="343"/>
      <c r="N1343" s="344"/>
      <c r="O1343" s="333"/>
      <c r="P1343" s="333"/>
      <c r="Q1343" s="334"/>
      <c r="R1343" s="334"/>
      <c r="S1343" s="333"/>
      <c r="T1343" s="333"/>
      <c r="U1343" s="334"/>
      <c r="V1343" s="334"/>
      <c r="W1343" s="333"/>
      <c r="X1343" s="333"/>
      <c r="Y1343" s="334"/>
      <c r="Z1343" s="334"/>
      <c r="AA1343" s="333"/>
      <c r="AB1343" s="333"/>
      <c r="AC1343" s="348"/>
      <c r="AD1343" s="349"/>
      <c r="AE1343" s="349"/>
      <c r="AF1343" s="21"/>
      <c r="AG1343" s="332"/>
      <c r="AQ1343" s="68" t="str">
        <f>IFERROR(LEFT(B1342,SEARCH("
",B1342)),B1342)</f>
        <v>Glass Cleaner</v>
      </c>
      <c r="AR1343" s="193" t="str">
        <f>IF(AS1343="","",MAX(AR$879:AR1342)+1)</f>
        <v/>
      </c>
      <c r="AS1343" s="209" t="str">
        <f>IF(SUM(O1343:AB1343)&gt;0,AQ1343,"")</f>
        <v/>
      </c>
      <c r="AT1343" s="251" t="str">
        <f>IF(O1343&gt;0,O1343,"")</f>
        <v/>
      </c>
      <c r="AU1343" s="212" t="str">
        <f>IF(Q1343&gt;0,Q1343,"")</f>
        <v/>
      </c>
      <c r="AV1343" s="212" t="str">
        <f>IF(S1343&gt;0,S1343,"")</f>
        <v/>
      </c>
      <c r="AW1343" s="212" t="str">
        <f>IF(U1343&gt;0,U1343,"")</f>
        <v/>
      </c>
      <c r="AX1343" s="212" t="str">
        <f>IF(W1343&gt;0,W1343,"")</f>
        <v/>
      </c>
      <c r="AY1343" s="213" t="str">
        <f>IF(Y1343&gt;0,Y1343,"")</f>
        <v/>
      </c>
      <c r="AZ1343" s="213" t="str">
        <f>IF(AA1343&gt;0,AA1343,"")</f>
        <v/>
      </c>
      <c r="BA1343" s="255" t="str">
        <f>IF(SUM(O1343:AB1343)&gt;0,(SUM(O1343:AB1343)*H1342),"")</f>
        <v/>
      </c>
      <c r="BB1343" s="255" t="str">
        <f>IF(SUM(O1343:AB1343)&gt;0,K1343,"")</f>
        <v/>
      </c>
      <c r="BC1343" s="277" t="str">
        <f>IF(SUM(O1343:AB1343)&gt;0,"ITEM","")</f>
        <v/>
      </c>
      <c r="BD1343" s="193" t="str">
        <f>IF(BE1343="","",MAX(BD$879:BD1342)+1)</f>
        <v/>
      </c>
      <c r="BG1343" s="280" t="str">
        <f t="shared" si="97"/>
        <v/>
      </c>
      <c r="BH1343" s="279" t="str">
        <f t="shared" si="98"/>
        <v/>
      </c>
      <c r="BI1343" s="279" t="str">
        <f t="shared" si="99"/>
        <v/>
      </c>
      <c r="BJ1343" s="279" t="str">
        <f t="shared" si="100"/>
        <v/>
      </c>
      <c r="BK1343" s="279" t="str">
        <f t="shared" si="101"/>
        <v/>
      </c>
      <c r="BL1343" s="279" t="str">
        <f t="shared" si="102"/>
        <v/>
      </c>
      <c r="BM1343" s="279" t="str">
        <f t="shared" si="103"/>
        <v/>
      </c>
      <c r="BN1343" s="279" t="str">
        <f t="shared" si="104"/>
        <v/>
      </c>
      <c r="BO1343" s="279" t="str">
        <f t="shared" si="105"/>
        <v/>
      </c>
      <c r="BP1343" s="279" t="str">
        <f t="shared" si="106"/>
        <v/>
      </c>
      <c r="BQ1343" s="282" t="str">
        <f t="shared" si="107"/>
        <v/>
      </c>
      <c r="BR1343" s="280" t="str">
        <f t="shared" si="108"/>
        <v/>
      </c>
      <c r="BS1343" s="282" t="str">
        <f t="shared" si="109"/>
        <v/>
      </c>
    </row>
    <row r="1344" spans="1:71" ht="7" customHeight="1">
      <c r="A1344" s="21"/>
      <c r="B1344" s="21"/>
      <c r="C1344" s="21"/>
      <c r="D1344" s="21"/>
      <c r="E1344" s="21"/>
      <c r="F1344" s="21"/>
      <c r="G1344" s="21"/>
      <c r="H1344" s="21"/>
      <c r="I1344" s="21"/>
      <c r="J1344" s="21"/>
      <c r="K1344" s="21"/>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R1344" s="193" t="str">
        <f>IF(AS1344="","",MAX(AR$879:AR1343)+1)</f>
        <v/>
      </c>
      <c r="BD1344" s="193" t="str">
        <f>IF(BE1344="","",MAX(BD$879:BD1343)+1)</f>
        <v/>
      </c>
      <c r="BG1344" s="280" t="str">
        <f t="shared" si="97"/>
        <v/>
      </c>
      <c r="BH1344" s="279" t="str">
        <f t="shared" si="98"/>
        <v/>
      </c>
      <c r="BI1344" s="279" t="str">
        <f t="shared" si="99"/>
        <v/>
      </c>
      <c r="BJ1344" s="279" t="str">
        <f t="shared" si="100"/>
        <v/>
      </c>
      <c r="BK1344" s="279" t="str">
        <f t="shared" si="101"/>
        <v/>
      </c>
      <c r="BL1344" s="279" t="str">
        <f t="shared" si="102"/>
        <v/>
      </c>
      <c r="BM1344" s="279" t="str">
        <f t="shared" si="103"/>
        <v/>
      </c>
      <c r="BN1344" s="279" t="str">
        <f t="shared" si="104"/>
        <v/>
      </c>
      <c r="BO1344" s="279" t="str">
        <f t="shared" si="105"/>
        <v/>
      </c>
      <c r="BP1344" s="279" t="str">
        <f t="shared" si="106"/>
        <v/>
      </c>
      <c r="BQ1344" s="282" t="str">
        <f t="shared" si="107"/>
        <v/>
      </c>
      <c r="BR1344" s="280" t="str">
        <f t="shared" si="108"/>
        <v/>
      </c>
      <c r="BS1344" s="282" t="str">
        <f t="shared" si="109"/>
        <v/>
      </c>
    </row>
    <row r="1345" spans="1:71" ht="25" customHeight="1">
      <c r="A1345" s="57"/>
      <c r="B1345" s="345" t="s">
        <v>753</v>
      </c>
      <c r="C1345" s="345"/>
      <c r="D1345" s="345"/>
      <c r="E1345" s="345"/>
      <c r="F1345" s="345"/>
      <c r="G1345" s="345"/>
      <c r="H1345" s="340">
        <f>VLOOKUP($AG1345,PriceList,3,FALSE)</f>
        <v>3.05</v>
      </c>
      <c r="I1345" s="340"/>
      <c r="J1345" s="341"/>
      <c r="K1345" s="342"/>
      <c r="L1345" s="343"/>
      <c r="M1345" s="343"/>
      <c r="N1345" s="344"/>
      <c r="O1345" s="333"/>
      <c r="P1345" s="333"/>
      <c r="Q1345" s="334"/>
      <c r="R1345" s="334"/>
      <c r="S1345" s="333"/>
      <c r="T1345" s="333"/>
      <c r="U1345" s="334"/>
      <c r="V1345" s="334"/>
      <c r="W1345" s="333"/>
      <c r="X1345" s="333"/>
      <c r="Y1345" s="334"/>
      <c r="Z1345" s="334"/>
      <c r="AA1345" s="333"/>
      <c r="AB1345" s="333"/>
      <c r="AC1345" s="348">
        <f>(SUM(O1345:AB1346))*H1345</f>
        <v>0</v>
      </c>
      <c r="AD1345" s="349"/>
      <c r="AE1345" s="349"/>
      <c r="AF1345" s="21"/>
      <c r="AG1345" s="332" t="s">
        <v>754</v>
      </c>
      <c r="AJ1345" s="116" t="b">
        <f>OR(ISERROR(AC1345),ISERROR(H1345))</f>
        <v>0</v>
      </c>
      <c r="AQ1345" s="68" t="str">
        <f>IFERROR(LEFT(B1345,SEARCH("
",B1345)),B1345)</f>
        <v>Refuse Sacks x 10</v>
      </c>
      <c r="AR1345" s="193" t="str">
        <f>IF(AS1345="","",MAX(AR$879:AR1344)+1)</f>
        <v/>
      </c>
      <c r="AS1345" s="252" t="str">
        <f>IF(SUM(O1345:AB1345)&gt;0,AQ1345,"")</f>
        <v/>
      </c>
      <c r="AT1345" s="253" t="str">
        <f>IF(O1345&gt;0,O1345,"")</f>
        <v/>
      </c>
      <c r="AU1345" s="254" t="str">
        <f>IF(Q1345&gt;0,Q1345,"")</f>
        <v/>
      </c>
      <c r="AV1345" s="254" t="str">
        <f>IF(S1345&gt;0,S1345,"")</f>
        <v/>
      </c>
      <c r="AW1345" s="254" t="str">
        <f>IF(U1345&gt;0,U1345,"")</f>
        <v/>
      </c>
      <c r="AX1345" s="254" t="str">
        <f>IF(W1345&gt;0,W1345,"")</f>
        <v/>
      </c>
      <c r="AY1345" s="255" t="str">
        <f>IF(Y1345&gt;0,Y1345,"")</f>
        <v/>
      </c>
      <c r="AZ1345" s="255" t="str">
        <f>IF(AA1345&gt;0,AA1345,"")</f>
        <v/>
      </c>
      <c r="BA1345" s="255" t="str">
        <f>IF(SUM(O1345:AB1345)&gt;0,(SUM(O1345:AB1345)*H1345),"")</f>
        <v/>
      </c>
      <c r="BB1345" s="255" t="str">
        <f>IF(SUM(O1345:AB1345)&gt;0,K1345,"")</f>
        <v/>
      </c>
      <c r="BC1345" s="276" t="str">
        <f>IF(SUM(O1345:AB1345)&gt;0,"ITEM","")</f>
        <v/>
      </c>
      <c r="BD1345" s="193" t="str">
        <f>IF(BE1345="","",MAX(BD$879:BD1344)+1)</f>
        <v/>
      </c>
      <c r="BG1345" s="280" t="str">
        <f t="shared" si="97"/>
        <v/>
      </c>
      <c r="BH1345" s="279" t="str">
        <f t="shared" si="98"/>
        <v/>
      </c>
      <c r="BI1345" s="279" t="str">
        <f t="shared" si="99"/>
        <v/>
      </c>
      <c r="BJ1345" s="279" t="str">
        <f t="shared" si="100"/>
        <v/>
      </c>
      <c r="BK1345" s="279" t="str">
        <f t="shared" si="101"/>
        <v/>
      </c>
      <c r="BL1345" s="279" t="str">
        <f t="shared" si="102"/>
        <v/>
      </c>
      <c r="BM1345" s="279" t="str">
        <f t="shared" si="103"/>
        <v/>
      </c>
      <c r="BN1345" s="279" t="str">
        <f t="shared" si="104"/>
        <v/>
      </c>
      <c r="BO1345" s="279" t="str">
        <f t="shared" si="105"/>
        <v/>
      </c>
      <c r="BP1345" s="279" t="str">
        <f t="shared" si="106"/>
        <v/>
      </c>
      <c r="BQ1345" s="282" t="str">
        <f t="shared" si="107"/>
        <v/>
      </c>
      <c r="BR1345" s="280" t="str">
        <f t="shared" si="108"/>
        <v/>
      </c>
      <c r="BS1345" s="282" t="str">
        <f t="shared" si="109"/>
        <v/>
      </c>
    </row>
    <row r="1346" spans="1:71" ht="25" customHeight="1">
      <c r="A1346" s="57"/>
      <c r="B1346" s="345"/>
      <c r="C1346" s="345"/>
      <c r="D1346" s="345"/>
      <c r="E1346" s="345"/>
      <c r="F1346" s="345"/>
      <c r="G1346" s="345"/>
      <c r="H1346" s="340"/>
      <c r="I1346" s="340"/>
      <c r="J1346" s="341"/>
      <c r="K1346" s="342"/>
      <c r="L1346" s="343"/>
      <c r="M1346" s="343"/>
      <c r="N1346" s="344"/>
      <c r="O1346" s="333"/>
      <c r="P1346" s="333"/>
      <c r="Q1346" s="334"/>
      <c r="R1346" s="334"/>
      <c r="S1346" s="333"/>
      <c r="T1346" s="333"/>
      <c r="U1346" s="334"/>
      <c r="V1346" s="334"/>
      <c r="W1346" s="333"/>
      <c r="X1346" s="333"/>
      <c r="Y1346" s="334"/>
      <c r="Z1346" s="334"/>
      <c r="AA1346" s="333"/>
      <c r="AB1346" s="333"/>
      <c r="AC1346" s="348"/>
      <c r="AD1346" s="349"/>
      <c r="AE1346" s="349"/>
      <c r="AF1346" s="21"/>
      <c r="AG1346" s="332"/>
      <c r="AQ1346" s="68" t="str">
        <f>IFERROR(LEFT(B1345,SEARCH("
",B1345)),B1345)</f>
        <v>Refuse Sacks x 10</v>
      </c>
      <c r="AR1346" s="193" t="str">
        <f>IF(AS1346="","",MAX(AR$879:AR1345)+1)</f>
        <v/>
      </c>
      <c r="AS1346" s="209" t="str">
        <f>IF(SUM(O1346:AB1346)&gt;0,AQ1346,"")</f>
        <v/>
      </c>
      <c r="AT1346" s="251" t="str">
        <f>IF(O1346&gt;0,O1346,"")</f>
        <v/>
      </c>
      <c r="AU1346" s="212" t="str">
        <f>IF(Q1346&gt;0,Q1346,"")</f>
        <v/>
      </c>
      <c r="AV1346" s="212" t="str">
        <f>IF(S1346&gt;0,S1346,"")</f>
        <v/>
      </c>
      <c r="AW1346" s="212" t="str">
        <f>IF(U1346&gt;0,U1346,"")</f>
        <v/>
      </c>
      <c r="AX1346" s="212" t="str">
        <f>IF(W1346&gt;0,W1346,"")</f>
        <v/>
      </c>
      <c r="AY1346" s="213" t="str">
        <f>IF(Y1346&gt;0,Y1346,"")</f>
        <v/>
      </c>
      <c r="AZ1346" s="213" t="str">
        <f>IF(AA1346&gt;0,AA1346,"")</f>
        <v/>
      </c>
      <c r="BA1346" s="255" t="str">
        <f>IF(SUM(O1346:AB1346)&gt;0,(SUM(O1346:AB1346)*H1345),"")</f>
        <v/>
      </c>
      <c r="BB1346" s="255" t="str">
        <f>IF(SUM(O1346:AB1346)&gt;0,K1346,"")</f>
        <v/>
      </c>
      <c r="BC1346" s="277" t="str">
        <f>IF(SUM(O1346:AB1346)&gt;0,"ITEM","")</f>
        <v/>
      </c>
      <c r="BD1346" s="193" t="str">
        <f>IF(BE1346="","",MAX(BD$879:BD1345)+1)</f>
        <v/>
      </c>
      <c r="BG1346" s="280" t="str">
        <f t="shared" si="97"/>
        <v/>
      </c>
      <c r="BH1346" s="279" t="str">
        <f t="shared" si="98"/>
        <v/>
      </c>
      <c r="BI1346" s="279" t="str">
        <f t="shared" si="99"/>
        <v/>
      </c>
      <c r="BJ1346" s="279" t="str">
        <f t="shared" si="100"/>
        <v/>
      </c>
      <c r="BK1346" s="279" t="str">
        <f t="shared" si="101"/>
        <v/>
      </c>
      <c r="BL1346" s="279" t="str">
        <f t="shared" si="102"/>
        <v/>
      </c>
      <c r="BM1346" s="279" t="str">
        <f t="shared" si="103"/>
        <v/>
      </c>
      <c r="BN1346" s="279" t="str">
        <f t="shared" si="104"/>
        <v/>
      </c>
      <c r="BO1346" s="279" t="str">
        <f t="shared" si="105"/>
        <v/>
      </c>
      <c r="BP1346" s="279" t="str">
        <f t="shared" si="106"/>
        <v/>
      </c>
      <c r="BQ1346" s="282" t="str">
        <f t="shared" si="107"/>
        <v/>
      </c>
      <c r="BR1346" s="280" t="str">
        <f t="shared" si="108"/>
        <v/>
      </c>
      <c r="BS1346" s="282" t="str">
        <f t="shared" si="109"/>
        <v/>
      </c>
    </row>
    <row r="1347" spans="1:71" ht="7" customHeight="1">
      <c r="A1347" s="21"/>
      <c r="B1347" s="21"/>
      <c r="C1347" s="21"/>
      <c r="D1347" s="21"/>
      <c r="E1347" s="21"/>
      <c r="F1347" s="21"/>
      <c r="G1347" s="21"/>
      <c r="H1347" s="21"/>
      <c r="I1347" s="21"/>
      <c r="J1347" s="21"/>
      <c r="K1347" s="21"/>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R1347" s="193" t="str">
        <f>IF(AS1347="","",MAX(AR$879:AR1346)+1)</f>
        <v/>
      </c>
      <c r="BD1347" s="193" t="str">
        <f>IF(BE1347="","",MAX(BD$879:BD1346)+1)</f>
        <v/>
      </c>
      <c r="BG1347" s="280" t="str">
        <f t="shared" si="97"/>
        <v/>
      </c>
      <c r="BH1347" s="279" t="str">
        <f t="shared" si="98"/>
        <v/>
      </c>
      <c r="BI1347" s="279" t="str">
        <f t="shared" si="99"/>
        <v/>
      </c>
      <c r="BJ1347" s="279" t="str">
        <f t="shared" si="100"/>
        <v/>
      </c>
      <c r="BK1347" s="279" t="str">
        <f t="shared" si="101"/>
        <v/>
      </c>
      <c r="BL1347" s="279" t="str">
        <f t="shared" si="102"/>
        <v/>
      </c>
      <c r="BM1347" s="279" t="str">
        <f t="shared" si="103"/>
        <v/>
      </c>
      <c r="BN1347" s="279" t="str">
        <f t="shared" si="104"/>
        <v/>
      </c>
      <c r="BO1347" s="279" t="str">
        <f t="shared" si="105"/>
        <v/>
      </c>
      <c r="BP1347" s="279" t="str">
        <f t="shared" si="106"/>
        <v/>
      </c>
      <c r="BQ1347" s="282" t="str">
        <f t="shared" si="107"/>
        <v/>
      </c>
      <c r="BR1347" s="280" t="str">
        <f t="shared" si="108"/>
        <v/>
      </c>
      <c r="BS1347" s="282" t="str">
        <f t="shared" si="109"/>
        <v/>
      </c>
    </row>
    <row r="1348" spans="1:71" ht="25" customHeight="1">
      <c r="A1348" s="57"/>
      <c r="B1348" s="345" t="s">
        <v>755</v>
      </c>
      <c r="C1348" s="345"/>
      <c r="D1348" s="345"/>
      <c r="E1348" s="345"/>
      <c r="F1348" s="345"/>
      <c r="G1348" s="345"/>
      <c r="H1348" s="340">
        <f>VLOOKUP($AG1348,PriceList,3,FALSE)</f>
        <v>3.95</v>
      </c>
      <c r="I1348" s="340"/>
      <c r="J1348" s="341"/>
      <c r="K1348" s="342"/>
      <c r="L1348" s="343"/>
      <c r="M1348" s="343"/>
      <c r="N1348" s="344"/>
      <c r="O1348" s="333"/>
      <c r="P1348" s="333"/>
      <c r="Q1348" s="334"/>
      <c r="R1348" s="334"/>
      <c r="S1348" s="333"/>
      <c r="T1348" s="333"/>
      <c r="U1348" s="334"/>
      <c r="V1348" s="334"/>
      <c r="W1348" s="333"/>
      <c r="X1348" s="333"/>
      <c r="Y1348" s="334"/>
      <c r="Z1348" s="334"/>
      <c r="AA1348" s="333"/>
      <c r="AB1348" s="333"/>
      <c r="AC1348" s="348">
        <f>(SUM(O1348:AB1349))*H1348</f>
        <v>0</v>
      </c>
      <c r="AD1348" s="349"/>
      <c r="AE1348" s="349"/>
      <c r="AF1348" s="21"/>
      <c r="AG1348" s="332" t="s">
        <v>756</v>
      </c>
      <c r="AJ1348" s="116" t="b">
        <f>OR(ISERROR(AC1348),ISERROR(H1348))</f>
        <v>0</v>
      </c>
      <c r="AQ1348" s="68" t="str">
        <f>IFERROR(LEFT(B1348,SEARCH("
",B1348)),B1348)</f>
        <v>Washing Up Bowl</v>
      </c>
      <c r="AR1348" s="193" t="str">
        <f>IF(AS1348="","",MAX(AR$879:AR1347)+1)</f>
        <v/>
      </c>
      <c r="AS1348" s="252" t="str">
        <f>IF(SUM(O1348:AB1348)&gt;0,AQ1348,"")</f>
        <v/>
      </c>
      <c r="AT1348" s="253" t="str">
        <f>IF(O1348&gt;0,O1348,"")</f>
        <v/>
      </c>
      <c r="AU1348" s="254" t="str">
        <f>IF(Q1348&gt;0,Q1348,"")</f>
        <v/>
      </c>
      <c r="AV1348" s="254" t="str">
        <f>IF(S1348&gt;0,S1348,"")</f>
        <v/>
      </c>
      <c r="AW1348" s="254" t="str">
        <f>IF(U1348&gt;0,U1348,"")</f>
        <v/>
      </c>
      <c r="AX1348" s="254" t="str">
        <f>IF(W1348&gt;0,W1348,"")</f>
        <v/>
      </c>
      <c r="AY1348" s="255" t="str">
        <f>IF(Y1348&gt;0,Y1348,"")</f>
        <v/>
      </c>
      <c r="AZ1348" s="255" t="str">
        <f>IF(AA1348&gt;0,AA1348,"")</f>
        <v/>
      </c>
      <c r="BA1348" s="255" t="str">
        <f>IF(SUM(O1348:AB1348)&gt;0,(SUM(O1348:AB1348)*H1348),"")</f>
        <v/>
      </c>
      <c r="BB1348" s="255" t="str">
        <f>IF(SUM(O1348:AB1348)&gt;0,K1348,"")</f>
        <v/>
      </c>
      <c r="BC1348" s="276" t="str">
        <f>IF(SUM(O1348:AB1348)&gt;0,"ITEM","")</f>
        <v/>
      </c>
      <c r="BD1348" s="193" t="str">
        <f>IF(BE1348="","",MAX(BD$879:BD1347)+1)</f>
        <v/>
      </c>
      <c r="BG1348" s="280" t="str">
        <f t="shared" si="97"/>
        <v/>
      </c>
      <c r="BH1348" s="279" t="str">
        <f t="shared" si="98"/>
        <v/>
      </c>
      <c r="BI1348" s="279" t="str">
        <f t="shared" si="99"/>
        <v/>
      </c>
      <c r="BJ1348" s="279" t="str">
        <f t="shared" si="100"/>
        <v/>
      </c>
      <c r="BK1348" s="279" t="str">
        <f t="shared" si="101"/>
        <v/>
      </c>
      <c r="BL1348" s="279" t="str">
        <f t="shared" si="102"/>
        <v/>
      </c>
      <c r="BM1348" s="279" t="str">
        <f t="shared" si="103"/>
        <v/>
      </c>
      <c r="BN1348" s="279" t="str">
        <f t="shared" si="104"/>
        <v/>
      </c>
      <c r="BO1348" s="279" t="str">
        <f t="shared" si="105"/>
        <v/>
      </c>
      <c r="BP1348" s="279" t="str">
        <f t="shared" si="106"/>
        <v/>
      </c>
      <c r="BQ1348" s="282" t="str">
        <f t="shared" si="107"/>
        <v/>
      </c>
      <c r="BR1348" s="280" t="str">
        <f t="shared" si="108"/>
        <v/>
      </c>
      <c r="BS1348" s="282" t="str">
        <f t="shared" si="109"/>
        <v/>
      </c>
    </row>
    <row r="1349" spans="1:71" ht="25" customHeight="1">
      <c r="A1349" s="57"/>
      <c r="B1349" s="345"/>
      <c r="C1349" s="345"/>
      <c r="D1349" s="345"/>
      <c r="E1349" s="345"/>
      <c r="F1349" s="345"/>
      <c r="G1349" s="345"/>
      <c r="H1349" s="340"/>
      <c r="I1349" s="340"/>
      <c r="J1349" s="341"/>
      <c r="K1349" s="342"/>
      <c r="L1349" s="343"/>
      <c r="M1349" s="343"/>
      <c r="N1349" s="344"/>
      <c r="O1349" s="333"/>
      <c r="P1349" s="333"/>
      <c r="Q1349" s="334"/>
      <c r="R1349" s="334"/>
      <c r="S1349" s="333"/>
      <c r="T1349" s="333"/>
      <c r="U1349" s="334"/>
      <c r="V1349" s="334"/>
      <c r="W1349" s="333"/>
      <c r="X1349" s="333"/>
      <c r="Y1349" s="334"/>
      <c r="Z1349" s="334"/>
      <c r="AA1349" s="333"/>
      <c r="AB1349" s="333"/>
      <c r="AC1349" s="348"/>
      <c r="AD1349" s="349"/>
      <c r="AE1349" s="349"/>
      <c r="AF1349" s="21"/>
      <c r="AG1349" s="332"/>
      <c r="AQ1349" s="68" t="str">
        <f>IFERROR(LEFT(B1348,SEARCH("
",B1348)),B1348)</f>
        <v>Washing Up Bowl</v>
      </c>
      <c r="AR1349" s="193" t="str">
        <f>IF(AS1349="","",MAX(AR$879:AR1348)+1)</f>
        <v/>
      </c>
      <c r="AS1349" s="209" t="str">
        <f>IF(SUM(O1349:AB1349)&gt;0,AQ1349,"")</f>
        <v/>
      </c>
      <c r="AT1349" s="251" t="str">
        <f>IF(O1349&gt;0,O1349,"")</f>
        <v/>
      </c>
      <c r="AU1349" s="212" t="str">
        <f>IF(Q1349&gt;0,Q1349,"")</f>
        <v/>
      </c>
      <c r="AV1349" s="212" t="str">
        <f>IF(S1349&gt;0,S1349,"")</f>
        <v/>
      </c>
      <c r="AW1349" s="212" t="str">
        <f>IF(U1349&gt;0,U1349,"")</f>
        <v/>
      </c>
      <c r="AX1349" s="212" t="str">
        <f>IF(W1349&gt;0,W1349,"")</f>
        <v/>
      </c>
      <c r="AY1349" s="213" t="str">
        <f>IF(Y1349&gt;0,Y1349,"")</f>
        <v/>
      </c>
      <c r="AZ1349" s="213" t="str">
        <f>IF(AA1349&gt;0,AA1349,"")</f>
        <v/>
      </c>
      <c r="BA1349" s="255" t="str">
        <f>IF(SUM(O1349:AB1349)&gt;0,(SUM(O1349:AB1349)*H1348),"")</f>
        <v/>
      </c>
      <c r="BB1349" s="255" t="str">
        <f>IF(SUM(O1349:AB1349)&gt;0,K1349,"")</f>
        <v/>
      </c>
      <c r="BC1349" s="277" t="str">
        <f>IF(SUM(O1349:AB1349)&gt;0,"ITEM","")</f>
        <v/>
      </c>
      <c r="BD1349" s="193" t="str">
        <f>IF(BE1349="","",MAX(BD$879:BD1348)+1)</f>
        <v/>
      </c>
      <c r="BG1349" s="280" t="str">
        <f t="shared" si="97"/>
        <v/>
      </c>
      <c r="BH1349" s="279" t="str">
        <f t="shared" si="98"/>
        <v/>
      </c>
      <c r="BI1349" s="279" t="str">
        <f t="shared" si="99"/>
        <v/>
      </c>
      <c r="BJ1349" s="279" t="str">
        <f t="shared" si="100"/>
        <v/>
      </c>
      <c r="BK1349" s="279" t="str">
        <f t="shared" si="101"/>
        <v/>
      </c>
      <c r="BL1349" s="279" t="str">
        <f t="shared" si="102"/>
        <v/>
      </c>
      <c r="BM1349" s="279" t="str">
        <f t="shared" si="103"/>
        <v/>
      </c>
      <c r="BN1349" s="279" t="str">
        <f t="shared" si="104"/>
        <v/>
      </c>
      <c r="BO1349" s="279" t="str">
        <f t="shared" si="105"/>
        <v/>
      </c>
      <c r="BP1349" s="279" t="str">
        <f t="shared" si="106"/>
        <v/>
      </c>
      <c r="BQ1349" s="282" t="str">
        <f t="shared" si="107"/>
        <v/>
      </c>
      <c r="BR1349" s="280" t="str">
        <f t="shared" si="108"/>
        <v/>
      </c>
      <c r="BS1349" s="282" t="str">
        <f t="shared" si="109"/>
        <v/>
      </c>
    </row>
    <row r="1350" spans="1:71" ht="7" customHeight="1">
      <c r="A1350" s="21"/>
      <c r="B1350" s="21"/>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R1350" s="193" t="str">
        <f>IF(AS1350="","",MAX(AR$879:AR1349)+1)</f>
        <v/>
      </c>
      <c r="BD1350" s="193" t="str">
        <f>IF(BE1350="","",MAX(BD$879:BD1349)+1)</f>
        <v/>
      </c>
      <c r="BG1350" s="280" t="str">
        <f t="shared" si="97"/>
        <v/>
      </c>
      <c r="BH1350" s="279" t="str">
        <f t="shared" si="98"/>
        <v/>
      </c>
      <c r="BI1350" s="279" t="str">
        <f t="shared" si="99"/>
        <v/>
      </c>
      <c r="BJ1350" s="279" t="str">
        <f t="shared" si="100"/>
        <v/>
      </c>
      <c r="BK1350" s="279" t="str">
        <f t="shared" si="101"/>
        <v/>
      </c>
      <c r="BL1350" s="279" t="str">
        <f t="shared" si="102"/>
        <v/>
      </c>
      <c r="BM1350" s="279" t="str">
        <f t="shared" si="103"/>
        <v/>
      </c>
      <c r="BN1350" s="279" t="str">
        <f t="shared" si="104"/>
        <v/>
      </c>
      <c r="BO1350" s="279" t="str">
        <f t="shared" si="105"/>
        <v/>
      </c>
      <c r="BP1350" s="279" t="str">
        <f t="shared" si="106"/>
        <v/>
      </c>
      <c r="BQ1350" s="282" t="str">
        <f t="shared" si="107"/>
        <v/>
      </c>
      <c r="BR1350" s="280" t="str">
        <f t="shared" si="108"/>
        <v/>
      </c>
      <c r="BS1350" s="282" t="str">
        <f t="shared" si="109"/>
        <v/>
      </c>
    </row>
    <row r="1351" spans="1:71" ht="25" customHeight="1">
      <c r="A1351" s="57"/>
      <c r="B1351" s="345" t="s">
        <v>757</v>
      </c>
      <c r="C1351" s="345"/>
      <c r="D1351" s="345"/>
      <c r="E1351" s="345"/>
      <c r="F1351" s="345"/>
      <c r="G1351" s="345"/>
      <c r="H1351" s="340">
        <f>VLOOKUP($AG1351,PriceList,3,FALSE)</f>
        <v>3.95</v>
      </c>
      <c r="I1351" s="340"/>
      <c r="J1351" s="341"/>
      <c r="K1351" s="342"/>
      <c r="L1351" s="343"/>
      <c r="M1351" s="343"/>
      <c r="N1351" s="344"/>
      <c r="O1351" s="333"/>
      <c r="P1351" s="333"/>
      <c r="Q1351" s="334"/>
      <c r="R1351" s="334"/>
      <c r="S1351" s="333"/>
      <c r="T1351" s="333"/>
      <c r="U1351" s="334"/>
      <c r="V1351" s="334"/>
      <c r="W1351" s="333"/>
      <c r="X1351" s="333"/>
      <c r="Y1351" s="334"/>
      <c r="Z1351" s="334"/>
      <c r="AA1351" s="333"/>
      <c r="AB1351" s="333"/>
      <c r="AC1351" s="348">
        <f>(SUM(O1351:AB1352))*H1351</f>
        <v>0</v>
      </c>
      <c r="AD1351" s="349"/>
      <c r="AE1351" s="349"/>
      <c r="AF1351" s="21"/>
      <c r="AG1351" s="332" t="s">
        <v>758</v>
      </c>
      <c r="AJ1351" s="116" t="b">
        <f>OR(ISERROR(AC1351),ISERROR(H1351))</f>
        <v>0</v>
      </c>
      <c r="AQ1351" s="68" t="str">
        <f>IFERROR(LEFT(B1351,SEARCH("
",B1351)),B1351)</f>
        <v>Washing Up Liquid</v>
      </c>
      <c r="AR1351" s="193" t="str">
        <f>IF(AS1351="","",MAX(AR$879:AR1350)+1)</f>
        <v/>
      </c>
      <c r="AS1351" s="252" t="str">
        <f>IF(SUM(O1351:AB1351)&gt;0,AQ1351,"")</f>
        <v/>
      </c>
      <c r="AT1351" s="253" t="str">
        <f>IF(O1351&gt;0,O1351,"")</f>
        <v/>
      </c>
      <c r="AU1351" s="254" t="str">
        <f>IF(Q1351&gt;0,Q1351,"")</f>
        <v/>
      </c>
      <c r="AV1351" s="254" t="str">
        <f>IF(S1351&gt;0,S1351,"")</f>
        <v/>
      </c>
      <c r="AW1351" s="254" t="str">
        <f>IF(U1351&gt;0,U1351,"")</f>
        <v/>
      </c>
      <c r="AX1351" s="254" t="str">
        <f>IF(W1351&gt;0,W1351,"")</f>
        <v/>
      </c>
      <c r="AY1351" s="255" t="str">
        <f>IF(Y1351&gt;0,Y1351,"")</f>
        <v/>
      </c>
      <c r="AZ1351" s="255" t="str">
        <f>IF(AA1351&gt;0,AA1351,"")</f>
        <v/>
      </c>
      <c r="BA1351" s="255" t="str">
        <f>IF(SUM(O1351:AB1351)&gt;0,(SUM(O1351:AB1351)*H1351),"")</f>
        <v/>
      </c>
      <c r="BB1351" s="255" t="str">
        <f>IF(SUM(O1351:AB1351)&gt;0,K1351,"")</f>
        <v/>
      </c>
      <c r="BC1351" s="276" t="str">
        <f>IF(SUM(O1351:AB1351)&gt;0,"ITEM","")</f>
        <v/>
      </c>
      <c r="BD1351" s="193" t="str">
        <f>IF(BE1351="","",MAX(BD$879:BD1350)+1)</f>
        <v/>
      </c>
      <c r="BG1351" s="280" t="str">
        <f t="shared" si="97"/>
        <v/>
      </c>
      <c r="BH1351" s="279" t="str">
        <f t="shared" si="98"/>
        <v/>
      </c>
      <c r="BI1351" s="279" t="str">
        <f t="shared" si="99"/>
        <v/>
      </c>
      <c r="BJ1351" s="279" t="str">
        <f t="shared" si="100"/>
        <v/>
      </c>
      <c r="BK1351" s="279" t="str">
        <f t="shared" si="101"/>
        <v/>
      </c>
      <c r="BL1351" s="279" t="str">
        <f t="shared" si="102"/>
        <v/>
      </c>
      <c r="BM1351" s="279" t="str">
        <f t="shared" si="103"/>
        <v/>
      </c>
      <c r="BN1351" s="279" t="str">
        <f t="shared" si="104"/>
        <v/>
      </c>
      <c r="BO1351" s="279" t="str">
        <f t="shared" si="105"/>
        <v/>
      </c>
      <c r="BP1351" s="279" t="str">
        <f t="shared" si="106"/>
        <v/>
      </c>
      <c r="BQ1351" s="282" t="str">
        <f t="shared" si="107"/>
        <v/>
      </c>
      <c r="BR1351" s="280" t="str">
        <f t="shared" si="108"/>
        <v/>
      </c>
      <c r="BS1351" s="282" t="str">
        <f t="shared" si="109"/>
        <v/>
      </c>
    </row>
    <row r="1352" spans="1:71" ht="25" customHeight="1">
      <c r="A1352" s="57"/>
      <c r="B1352" s="345"/>
      <c r="C1352" s="345"/>
      <c r="D1352" s="345"/>
      <c r="E1352" s="345"/>
      <c r="F1352" s="345"/>
      <c r="G1352" s="345"/>
      <c r="H1352" s="340"/>
      <c r="I1352" s="340"/>
      <c r="J1352" s="341"/>
      <c r="K1352" s="342"/>
      <c r="L1352" s="343"/>
      <c r="M1352" s="343"/>
      <c r="N1352" s="344"/>
      <c r="O1352" s="333"/>
      <c r="P1352" s="333"/>
      <c r="Q1352" s="334"/>
      <c r="R1352" s="334"/>
      <c r="S1352" s="333"/>
      <c r="T1352" s="333"/>
      <c r="U1352" s="334"/>
      <c r="V1352" s="334"/>
      <c r="W1352" s="333"/>
      <c r="X1352" s="333"/>
      <c r="Y1352" s="334"/>
      <c r="Z1352" s="334"/>
      <c r="AA1352" s="333"/>
      <c r="AB1352" s="333"/>
      <c r="AC1352" s="348"/>
      <c r="AD1352" s="349"/>
      <c r="AE1352" s="349"/>
      <c r="AF1352" s="21"/>
      <c r="AG1352" s="332"/>
      <c r="AQ1352" s="68" t="str">
        <f>IFERROR(LEFT(B1351,SEARCH("
",B1351)),B1351)</f>
        <v>Washing Up Liquid</v>
      </c>
      <c r="AR1352" s="193" t="str">
        <f>IF(AS1352="","",MAX(AR$879:AR1351)+1)</f>
        <v/>
      </c>
      <c r="AS1352" s="209" t="str">
        <f>IF(SUM(O1352:AB1352)&gt;0,AQ1352,"")</f>
        <v/>
      </c>
      <c r="AT1352" s="251" t="str">
        <f>IF(O1352&gt;0,O1352,"")</f>
        <v/>
      </c>
      <c r="AU1352" s="212" t="str">
        <f>IF(Q1352&gt;0,Q1352,"")</f>
        <v/>
      </c>
      <c r="AV1352" s="212" t="str">
        <f>IF(S1352&gt;0,S1352,"")</f>
        <v/>
      </c>
      <c r="AW1352" s="212" t="str">
        <f>IF(U1352&gt;0,U1352,"")</f>
        <v/>
      </c>
      <c r="AX1352" s="212" t="str">
        <f>IF(W1352&gt;0,W1352,"")</f>
        <v/>
      </c>
      <c r="AY1352" s="213" t="str">
        <f>IF(Y1352&gt;0,Y1352,"")</f>
        <v/>
      </c>
      <c r="AZ1352" s="213" t="str">
        <f>IF(AA1352&gt;0,AA1352,"")</f>
        <v/>
      </c>
      <c r="BA1352" s="255" t="str">
        <f>IF(SUM(O1352:AB1352)&gt;0,(SUM(O1352:AB1352)*H1351),"")</f>
        <v/>
      </c>
      <c r="BB1352" s="255" t="str">
        <f>IF(SUM(O1352:AB1352)&gt;0,K1352,"")</f>
        <v/>
      </c>
      <c r="BC1352" s="277" t="str">
        <f>IF(SUM(O1352:AB1352)&gt;0,"ITEM","")</f>
        <v/>
      </c>
      <c r="BD1352" s="193" t="str">
        <f>IF(BE1352="","",MAX(BD$879:BD1351)+1)</f>
        <v/>
      </c>
      <c r="BG1352" s="280" t="str">
        <f t="shared" si="97"/>
        <v/>
      </c>
      <c r="BH1352" s="279" t="str">
        <f t="shared" si="98"/>
        <v/>
      </c>
      <c r="BI1352" s="279" t="str">
        <f t="shared" si="99"/>
        <v/>
      </c>
      <c r="BJ1352" s="279" t="str">
        <f t="shared" si="100"/>
        <v/>
      </c>
      <c r="BK1352" s="279" t="str">
        <f t="shared" si="101"/>
        <v/>
      </c>
      <c r="BL1352" s="279" t="str">
        <f t="shared" si="102"/>
        <v/>
      </c>
      <c r="BM1352" s="279" t="str">
        <f t="shared" si="103"/>
        <v/>
      </c>
      <c r="BN1352" s="279" t="str">
        <f t="shared" si="104"/>
        <v/>
      </c>
      <c r="BO1352" s="279" t="str">
        <f t="shared" si="105"/>
        <v/>
      </c>
      <c r="BP1352" s="279" t="str">
        <f t="shared" si="106"/>
        <v/>
      </c>
      <c r="BQ1352" s="282" t="str">
        <f t="shared" si="107"/>
        <v/>
      </c>
      <c r="BR1352" s="280" t="str">
        <f t="shared" si="108"/>
        <v/>
      </c>
      <c r="BS1352" s="282" t="str">
        <f t="shared" si="109"/>
        <v/>
      </c>
    </row>
    <row r="1353" spans="1:71" ht="7" customHeight="1">
      <c r="A1353" s="21"/>
      <c r="B1353" s="21"/>
      <c r="C1353" s="21"/>
      <c r="D1353" s="21"/>
      <c r="E1353" s="21"/>
      <c r="F1353" s="21"/>
      <c r="G1353" s="21"/>
      <c r="H1353" s="21"/>
      <c r="I1353" s="21"/>
      <c r="J1353" s="21"/>
      <c r="K1353" s="21"/>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R1353" s="193" t="str">
        <f>IF(AS1353="","",MAX(AR$879:AR1352)+1)</f>
        <v/>
      </c>
      <c r="BD1353" s="193" t="str">
        <f>IF(BE1353="","",MAX(BD$879:BD1352)+1)</f>
        <v/>
      </c>
      <c r="BG1353" s="280" t="str">
        <f t="shared" si="97"/>
        <v/>
      </c>
      <c r="BH1353" s="279" t="str">
        <f t="shared" si="98"/>
        <v/>
      </c>
      <c r="BI1353" s="279" t="str">
        <f t="shared" si="99"/>
        <v/>
      </c>
      <c r="BJ1353" s="279" t="str">
        <f t="shared" si="100"/>
        <v/>
      </c>
      <c r="BK1353" s="279" t="str">
        <f t="shared" si="101"/>
        <v/>
      </c>
      <c r="BL1353" s="279" t="str">
        <f t="shared" si="102"/>
        <v/>
      </c>
      <c r="BM1353" s="279" t="str">
        <f t="shared" si="103"/>
        <v/>
      </c>
      <c r="BN1353" s="279" t="str">
        <f t="shared" si="104"/>
        <v/>
      </c>
      <c r="BO1353" s="279" t="str">
        <f t="shared" si="105"/>
        <v/>
      </c>
      <c r="BP1353" s="279" t="str">
        <f t="shared" si="106"/>
        <v/>
      </c>
      <c r="BQ1353" s="282" t="str">
        <f t="shared" si="107"/>
        <v/>
      </c>
      <c r="BR1353" s="280" t="str">
        <f t="shared" si="108"/>
        <v/>
      </c>
      <c r="BS1353" s="282" t="str">
        <f t="shared" si="109"/>
        <v/>
      </c>
    </row>
    <row r="1354" spans="1:71" ht="25" customHeight="1">
      <c r="A1354" s="57"/>
      <c r="B1354" s="345" t="s">
        <v>759</v>
      </c>
      <c r="C1354" s="345"/>
      <c r="D1354" s="345"/>
      <c r="E1354" s="345"/>
      <c r="F1354" s="345"/>
      <c r="G1354" s="345"/>
      <c r="H1354" s="340">
        <f>VLOOKUP($AG1354,PriceList,3,FALSE)</f>
        <v>2.5</v>
      </c>
      <c r="I1354" s="340"/>
      <c r="J1354" s="341"/>
      <c r="K1354" s="342"/>
      <c r="L1354" s="343"/>
      <c r="M1354" s="343"/>
      <c r="N1354" s="344"/>
      <c r="O1354" s="333"/>
      <c r="P1354" s="333"/>
      <c r="Q1354" s="334"/>
      <c r="R1354" s="334"/>
      <c r="S1354" s="333"/>
      <c r="T1354" s="333"/>
      <c r="U1354" s="334"/>
      <c r="V1354" s="334"/>
      <c r="W1354" s="333"/>
      <c r="X1354" s="333"/>
      <c r="Y1354" s="334"/>
      <c r="Z1354" s="334"/>
      <c r="AA1354" s="333"/>
      <c r="AB1354" s="333"/>
      <c r="AC1354" s="348">
        <f>(SUM(O1354:AB1355))*H1354</f>
        <v>0</v>
      </c>
      <c r="AD1354" s="349"/>
      <c r="AE1354" s="349"/>
      <c r="AF1354" s="21"/>
      <c r="AG1354" s="332" t="s">
        <v>760</v>
      </c>
      <c r="AJ1354" s="116" t="b">
        <f>OR(ISERROR(AC1354),ISERROR(H1354))</f>
        <v>0</v>
      </c>
      <c r="AQ1354" s="68" t="str">
        <f>IFERROR(LEFT(B1354,SEARCH("
",B1354)),B1354)</f>
        <v>Rubber Gloves</v>
      </c>
      <c r="AR1354" s="193" t="str">
        <f>IF(AS1354="","",MAX(AR$879:AR1353)+1)</f>
        <v/>
      </c>
      <c r="AS1354" s="252" t="str">
        <f>IF(SUM(O1354:AB1354)&gt;0,AQ1354,"")</f>
        <v/>
      </c>
      <c r="AT1354" s="253" t="str">
        <f>IF(O1354&gt;0,O1354,"")</f>
        <v/>
      </c>
      <c r="AU1354" s="254" t="str">
        <f>IF(Q1354&gt;0,Q1354,"")</f>
        <v/>
      </c>
      <c r="AV1354" s="254" t="str">
        <f>IF(S1354&gt;0,S1354,"")</f>
        <v/>
      </c>
      <c r="AW1354" s="254" t="str">
        <f>IF(U1354&gt;0,U1354,"")</f>
        <v/>
      </c>
      <c r="AX1354" s="254" t="str">
        <f>IF(W1354&gt;0,W1354,"")</f>
        <v/>
      </c>
      <c r="AY1354" s="255" t="str">
        <f>IF(Y1354&gt;0,Y1354,"")</f>
        <v/>
      </c>
      <c r="AZ1354" s="255" t="str">
        <f>IF(AA1354&gt;0,AA1354,"")</f>
        <v/>
      </c>
      <c r="BA1354" s="255" t="str">
        <f>IF(SUM(O1354:AB1354)&gt;0,(SUM(O1354:AB1354)*H1354),"")</f>
        <v/>
      </c>
      <c r="BB1354" s="255" t="str">
        <f>IF(SUM(O1354:AB1354)&gt;0,K1354,"")</f>
        <v/>
      </c>
      <c r="BC1354" s="276" t="str">
        <f>IF(SUM(O1354:AB1354)&gt;0,"ITEM","")</f>
        <v/>
      </c>
      <c r="BD1354" s="193" t="str">
        <f>IF(BE1354="","",MAX(BD$879:BD1353)+1)</f>
        <v/>
      </c>
      <c r="BG1354" s="280" t="str">
        <f t="shared" si="97"/>
        <v/>
      </c>
      <c r="BH1354" s="279" t="str">
        <f t="shared" si="98"/>
        <v/>
      </c>
      <c r="BI1354" s="279" t="str">
        <f t="shared" si="99"/>
        <v/>
      </c>
      <c r="BJ1354" s="279" t="str">
        <f t="shared" si="100"/>
        <v/>
      </c>
      <c r="BK1354" s="279" t="str">
        <f t="shared" si="101"/>
        <v/>
      </c>
      <c r="BL1354" s="279" t="str">
        <f t="shared" si="102"/>
        <v/>
      </c>
      <c r="BM1354" s="279" t="str">
        <f t="shared" si="103"/>
        <v/>
      </c>
      <c r="BN1354" s="279" t="str">
        <f t="shared" si="104"/>
        <v/>
      </c>
      <c r="BO1354" s="279" t="str">
        <f t="shared" si="105"/>
        <v/>
      </c>
      <c r="BP1354" s="279" t="str">
        <f t="shared" si="106"/>
        <v/>
      </c>
      <c r="BQ1354" s="282" t="str">
        <f t="shared" si="107"/>
        <v/>
      </c>
      <c r="BR1354" s="280" t="str">
        <f t="shared" si="108"/>
        <v/>
      </c>
      <c r="BS1354" s="282" t="str">
        <f t="shared" si="109"/>
        <v/>
      </c>
    </row>
    <row r="1355" spans="1:71" ht="25" customHeight="1">
      <c r="A1355" s="57"/>
      <c r="B1355" s="345"/>
      <c r="C1355" s="345"/>
      <c r="D1355" s="345"/>
      <c r="E1355" s="345"/>
      <c r="F1355" s="345"/>
      <c r="G1355" s="345"/>
      <c r="H1355" s="340"/>
      <c r="I1355" s="340"/>
      <c r="J1355" s="341"/>
      <c r="K1355" s="342"/>
      <c r="L1355" s="343"/>
      <c r="M1355" s="343"/>
      <c r="N1355" s="344"/>
      <c r="O1355" s="333"/>
      <c r="P1355" s="333"/>
      <c r="Q1355" s="334"/>
      <c r="R1355" s="334"/>
      <c r="S1355" s="333"/>
      <c r="T1355" s="333"/>
      <c r="U1355" s="334"/>
      <c r="V1355" s="334"/>
      <c r="W1355" s="333"/>
      <c r="X1355" s="333"/>
      <c r="Y1355" s="334"/>
      <c r="Z1355" s="334"/>
      <c r="AA1355" s="333"/>
      <c r="AB1355" s="333"/>
      <c r="AC1355" s="348"/>
      <c r="AD1355" s="349"/>
      <c r="AE1355" s="349"/>
      <c r="AF1355" s="21"/>
      <c r="AG1355" s="332"/>
      <c r="AQ1355" s="68" t="str">
        <f>IFERROR(LEFT(B1354,SEARCH("
",B1354)),B1354)</f>
        <v>Rubber Gloves</v>
      </c>
      <c r="AR1355" s="193" t="str">
        <f>IF(AS1355="","",MAX(AR$879:AR1354)+1)</f>
        <v/>
      </c>
      <c r="AS1355" s="209" t="str">
        <f>IF(SUM(O1355:AB1355)&gt;0,AQ1355,"")</f>
        <v/>
      </c>
      <c r="AT1355" s="251" t="str">
        <f>IF(O1355&gt;0,O1355,"")</f>
        <v/>
      </c>
      <c r="AU1355" s="212" t="str">
        <f>IF(Q1355&gt;0,Q1355,"")</f>
        <v/>
      </c>
      <c r="AV1355" s="212" t="str">
        <f>IF(S1355&gt;0,S1355,"")</f>
        <v/>
      </c>
      <c r="AW1355" s="212" t="str">
        <f>IF(U1355&gt;0,U1355,"")</f>
        <v/>
      </c>
      <c r="AX1355" s="212" t="str">
        <f>IF(W1355&gt;0,W1355,"")</f>
        <v/>
      </c>
      <c r="AY1355" s="213" t="str">
        <f>IF(Y1355&gt;0,Y1355,"")</f>
        <v/>
      </c>
      <c r="AZ1355" s="213" t="str">
        <f>IF(AA1355&gt;0,AA1355,"")</f>
        <v/>
      </c>
      <c r="BA1355" s="255" t="str">
        <f>IF(SUM(O1355:AB1355)&gt;0,(SUM(O1355:AB1355)*H1354),"")</f>
        <v/>
      </c>
      <c r="BB1355" s="255" t="str">
        <f>IF(SUM(O1355:AB1355)&gt;0,K1355,"")</f>
        <v/>
      </c>
      <c r="BC1355" s="277" t="str">
        <f>IF(SUM(O1355:AB1355)&gt;0,"ITEM","")</f>
        <v/>
      </c>
      <c r="BD1355" s="193" t="str">
        <f>IF(BE1355="","",MAX(BD$879:BD1354)+1)</f>
        <v/>
      </c>
      <c r="BG1355" s="280" t="str">
        <f t="shared" si="97"/>
        <v/>
      </c>
      <c r="BH1355" s="279" t="str">
        <f t="shared" si="98"/>
        <v/>
      </c>
      <c r="BI1355" s="279" t="str">
        <f t="shared" si="99"/>
        <v/>
      </c>
      <c r="BJ1355" s="279" t="str">
        <f t="shared" si="100"/>
        <v/>
      </c>
      <c r="BK1355" s="279" t="str">
        <f t="shared" si="101"/>
        <v/>
      </c>
      <c r="BL1355" s="279" t="str">
        <f t="shared" si="102"/>
        <v/>
      </c>
      <c r="BM1355" s="279" t="str">
        <f t="shared" si="103"/>
        <v/>
      </c>
      <c r="BN1355" s="279" t="str">
        <f t="shared" si="104"/>
        <v/>
      </c>
      <c r="BO1355" s="279" t="str">
        <f t="shared" si="105"/>
        <v/>
      </c>
      <c r="BP1355" s="279" t="str">
        <f t="shared" si="106"/>
        <v/>
      </c>
      <c r="BQ1355" s="282" t="str">
        <f t="shared" si="107"/>
        <v/>
      </c>
      <c r="BR1355" s="280" t="str">
        <f t="shared" si="108"/>
        <v/>
      </c>
      <c r="BS1355" s="282" t="str">
        <f t="shared" si="109"/>
        <v/>
      </c>
    </row>
    <row r="1356" spans="1:71" ht="7" customHeight="1">
      <c r="A1356" s="21"/>
      <c r="B1356" s="21"/>
      <c r="C1356" s="21"/>
      <c r="D1356" s="21"/>
      <c r="E1356" s="21"/>
      <c r="F1356" s="21"/>
      <c r="G1356" s="21"/>
      <c r="H1356" s="21"/>
      <c r="I1356" s="21"/>
      <c r="J1356" s="21"/>
      <c r="K1356" s="21"/>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R1356" s="193" t="str">
        <f>IF(AS1356="","",MAX(AR$879:AR1355)+1)</f>
        <v/>
      </c>
      <c r="BD1356" s="193" t="str">
        <f>IF(BE1356="","",MAX(BD$879:BD1355)+1)</f>
        <v/>
      </c>
      <c r="BG1356" s="280" t="str">
        <f t="shared" si="97"/>
        <v/>
      </c>
      <c r="BH1356" s="279" t="str">
        <f t="shared" si="98"/>
        <v/>
      </c>
      <c r="BI1356" s="279" t="str">
        <f t="shared" si="99"/>
        <v/>
      </c>
      <c r="BJ1356" s="279" t="str">
        <f t="shared" si="100"/>
        <v/>
      </c>
      <c r="BK1356" s="279" t="str">
        <f t="shared" si="101"/>
        <v/>
      </c>
      <c r="BL1356" s="279" t="str">
        <f t="shared" si="102"/>
        <v/>
      </c>
      <c r="BM1356" s="279" t="str">
        <f t="shared" si="103"/>
        <v/>
      </c>
      <c r="BN1356" s="279" t="str">
        <f t="shared" si="104"/>
        <v/>
      </c>
      <c r="BO1356" s="279" t="str">
        <f t="shared" si="105"/>
        <v/>
      </c>
      <c r="BP1356" s="279" t="str">
        <f t="shared" si="106"/>
        <v/>
      </c>
      <c r="BQ1356" s="282" t="str">
        <f t="shared" si="107"/>
        <v/>
      </c>
      <c r="BR1356" s="280" t="str">
        <f t="shared" si="108"/>
        <v/>
      </c>
      <c r="BS1356" s="282" t="str">
        <f t="shared" si="109"/>
        <v/>
      </c>
    </row>
    <row r="1357" spans="1:71" ht="25" customHeight="1">
      <c r="A1357" s="57"/>
      <c r="B1357" s="345" t="s">
        <v>761</v>
      </c>
      <c r="C1357" s="345"/>
      <c r="D1357" s="345"/>
      <c r="E1357" s="345"/>
      <c r="F1357" s="345"/>
      <c r="G1357" s="345"/>
      <c r="H1357" s="340">
        <f>VLOOKUP($AG1357,PriceList,3,FALSE)</f>
        <v>2.2999999999999998</v>
      </c>
      <c r="I1357" s="340"/>
      <c r="J1357" s="341"/>
      <c r="K1357" s="342"/>
      <c r="L1357" s="343"/>
      <c r="M1357" s="343"/>
      <c r="N1357" s="344"/>
      <c r="O1357" s="333"/>
      <c r="P1357" s="333"/>
      <c r="Q1357" s="334"/>
      <c r="R1357" s="334"/>
      <c r="S1357" s="333"/>
      <c r="T1357" s="333"/>
      <c r="U1357" s="334"/>
      <c r="V1357" s="334"/>
      <c r="W1357" s="333"/>
      <c r="X1357" s="333"/>
      <c r="Y1357" s="334"/>
      <c r="Z1357" s="334"/>
      <c r="AA1357" s="333"/>
      <c r="AB1357" s="333"/>
      <c r="AC1357" s="348">
        <f>(SUM(O1357:AB1358))*H1357</f>
        <v>0</v>
      </c>
      <c r="AD1357" s="349"/>
      <c r="AE1357" s="349"/>
      <c r="AF1357" s="21"/>
      <c r="AG1357" s="332" t="s">
        <v>762</v>
      </c>
      <c r="AJ1357" s="116" t="b">
        <f>OR(ISERROR(AC1357),ISERROR(H1357))</f>
        <v>0</v>
      </c>
      <c r="AQ1357" s="68" t="str">
        <f>IFERROR(LEFT(B1357,SEARCH("
",B1357)),B1357)</f>
        <v>Tea Towel</v>
      </c>
      <c r="AR1357" s="193" t="str">
        <f>IF(AS1357="","",MAX(AR$879:AR1356)+1)</f>
        <v/>
      </c>
      <c r="AS1357" s="252" t="str">
        <f>IF(SUM(O1357:AB1357)&gt;0,AQ1357,"")</f>
        <v/>
      </c>
      <c r="AT1357" s="253" t="str">
        <f>IF(O1357&gt;0,O1357,"")</f>
        <v/>
      </c>
      <c r="AU1357" s="254" t="str">
        <f>IF(Q1357&gt;0,Q1357,"")</f>
        <v/>
      </c>
      <c r="AV1357" s="254" t="str">
        <f>IF(S1357&gt;0,S1357,"")</f>
        <v/>
      </c>
      <c r="AW1357" s="254" t="str">
        <f>IF(U1357&gt;0,U1357,"")</f>
        <v/>
      </c>
      <c r="AX1357" s="254" t="str">
        <f>IF(W1357&gt;0,W1357,"")</f>
        <v/>
      </c>
      <c r="AY1357" s="255" t="str">
        <f>IF(Y1357&gt;0,Y1357,"")</f>
        <v/>
      </c>
      <c r="AZ1357" s="255" t="str">
        <f>IF(AA1357&gt;0,AA1357,"")</f>
        <v/>
      </c>
      <c r="BA1357" s="255" t="str">
        <f>IF(SUM(O1357:AB1357)&gt;0,(SUM(O1357:AB1357)*H1357),"")</f>
        <v/>
      </c>
      <c r="BB1357" s="255" t="str">
        <f>IF(SUM(O1357:AB1357)&gt;0,K1357,"")</f>
        <v/>
      </c>
      <c r="BC1357" s="276" t="str">
        <f>IF(SUM(O1357:AB1357)&gt;0,"ITEM","")</f>
        <v/>
      </c>
      <c r="BD1357" s="193" t="str">
        <f>IF(BE1357="","",MAX(BD$879:BD1356)+1)</f>
        <v/>
      </c>
      <c r="BG1357" s="280" t="str">
        <f t="shared" si="97"/>
        <v/>
      </c>
      <c r="BH1357" s="279" t="str">
        <f t="shared" si="98"/>
        <v/>
      </c>
      <c r="BI1357" s="279" t="str">
        <f t="shared" si="99"/>
        <v/>
      </c>
      <c r="BJ1357" s="279" t="str">
        <f t="shared" si="100"/>
        <v/>
      </c>
      <c r="BK1357" s="279" t="str">
        <f t="shared" si="101"/>
        <v/>
      </c>
      <c r="BL1357" s="279" t="str">
        <f t="shared" si="102"/>
        <v/>
      </c>
      <c r="BM1357" s="279" t="str">
        <f t="shared" si="103"/>
        <v/>
      </c>
      <c r="BN1357" s="279" t="str">
        <f t="shared" si="104"/>
        <v/>
      </c>
      <c r="BO1357" s="279" t="str">
        <f t="shared" si="105"/>
        <v/>
      </c>
      <c r="BP1357" s="279" t="str">
        <f t="shared" si="106"/>
        <v/>
      </c>
      <c r="BQ1357" s="282" t="str">
        <f t="shared" si="107"/>
        <v/>
      </c>
      <c r="BR1357" s="280" t="str">
        <f t="shared" si="108"/>
        <v/>
      </c>
      <c r="BS1357" s="282" t="str">
        <f t="shared" si="109"/>
        <v/>
      </c>
    </row>
    <row r="1358" spans="1:71" ht="25" customHeight="1">
      <c r="A1358" s="57"/>
      <c r="B1358" s="345"/>
      <c r="C1358" s="345"/>
      <c r="D1358" s="345"/>
      <c r="E1358" s="345"/>
      <c r="F1358" s="345"/>
      <c r="G1358" s="345"/>
      <c r="H1358" s="340"/>
      <c r="I1358" s="340"/>
      <c r="J1358" s="341"/>
      <c r="K1358" s="342"/>
      <c r="L1358" s="343"/>
      <c r="M1358" s="343"/>
      <c r="N1358" s="344"/>
      <c r="O1358" s="333"/>
      <c r="P1358" s="333"/>
      <c r="Q1358" s="334"/>
      <c r="R1358" s="334"/>
      <c r="S1358" s="333"/>
      <c r="T1358" s="333"/>
      <c r="U1358" s="334"/>
      <c r="V1358" s="334"/>
      <c r="W1358" s="333"/>
      <c r="X1358" s="333"/>
      <c r="Y1358" s="334"/>
      <c r="Z1358" s="334"/>
      <c r="AA1358" s="333"/>
      <c r="AB1358" s="333"/>
      <c r="AC1358" s="348"/>
      <c r="AD1358" s="349"/>
      <c r="AE1358" s="349"/>
      <c r="AF1358" s="21"/>
      <c r="AG1358" s="332"/>
      <c r="AQ1358" s="68" t="str">
        <f>IFERROR(LEFT(B1357,SEARCH("
",B1357)),B1357)</f>
        <v>Tea Towel</v>
      </c>
      <c r="AR1358" s="193" t="str">
        <f>IF(AS1358="","",MAX(AR$879:AR1357)+1)</f>
        <v/>
      </c>
      <c r="AS1358" s="209" t="str">
        <f>IF(SUM(O1358:AB1358)&gt;0,AQ1358,"")</f>
        <v/>
      </c>
      <c r="AT1358" s="251" t="str">
        <f>IF(O1358&gt;0,O1358,"")</f>
        <v/>
      </c>
      <c r="AU1358" s="212" t="str">
        <f>IF(Q1358&gt;0,Q1358,"")</f>
        <v/>
      </c>
      <c r="AV1358" s="212" t="str">
        <f>IF(S1358&gt;0,S1358,"")</f>
        <v/>
      </c>
      <c r="AW1358" s="212" t="str">
        <f>IF(U1358&gt;0,U1358,"")</f>
        <v/>
      </c>
      <c r="AX1358" s="212" t="str">
        <f>IF(W1358&gt;0,W1358,"")</f>
        <v/>
      </c>
      <c r="AY1358" s="213" t="str">
        <f>IF(Y1358&gt;0,Y1358,"")</f>
        <v/>
      </c>
      <c r="AZ1358" s="213" t="str">
        <f>IF(AA1358&gt;0,AA1358,"")</f>
        <v/>
      </c>
      <c r="BA1358" s="255" t="str">
        <f>IF(SUM(O1358:AB1358)&gt;0,(SUM(O1358:AB1358)*H1357),"")</f>
        <v/>
      </c>
      <c r="BB1358" s="255" t="str">
        <f>IF(SUM(O1358:AB1358)&gt;0,K1358,"")</f>
        <v/>
      </c>
      <c r="BC1358" s="277" t="str">
        <f>IF(SUM(O1358:AB1358)&gt;0,"ITEM","")</f>
        <v/>
      </c>
      <c r="BD1358" s="193" t="str">
        <f>IF(BE1358="","",MAX(BD$879:BD1357)+1)</f>
        <v/>
      </c>
      <c r="BG1358" s="280" t="str">
        <f t="shared" si="97"/>
        <v/>
      </c>
      <c r="BH1358" s="279" t="str">
        <f t="shared" si="98"/>
        <v/>
      </c>
      <c r="BI1358" s="279" t="str">
        <f t="shared" si="99"/>
        <v/>
      </c>
      <c r="BJ1358" s="279" t="str">
        <f t="shared" si="100"/>
        <v/>
      </c>
      <c r="BK1358" s="279" t="str">
        <f t="shared" si="101"/>
        <v/>
      </c>
      <c r="BL1358" s="279" t="str">
        <f t="shared" si="102"/>
        <v/>
      </c>
      <c r="BM1358" s="279" t="str">
        <f t="shared" si="103"/>
        <v/>
      </c>
      <c r="BN1358" s="279" t="str">
        <f t="shared" si="104"/>
        <v/>
      </c>
      <c r="BO1358" s="279" t="str">
        <f t="shared" si="105"/>
        <v/>
      </c>
      <c r="BP1358" s="279" t="str">
        <f t="shared" si="106"/>
        <v/>
      </c>
      <c r="BQ1358" s="282" t="str">
        <f t="shared" si="107"/>
        <v/>
      </c>
      <c r="BR1358" s="280" t="str">
        <f t="shared" si="108"/>
        <v/>
      </c>
      <c r="BS1358" s="282" t="str">
        <f t="shared" si="109"/>
        <v/>
      </c>
    </row>
    <row r="1359" spans="1:71" ht="7" customHeight="1">
      <c r="A1359" s="21"/>
      <c r="B1359" s="21"/>
      <c r="C1359" s="21"/>
      <c r="D1359" s="21"/>
      <c r="E1359" s="21"/>
      <c r="F1359" s="21"/>
      <c r="G1359" s="21"/>
      <c r="H1359" s="21"/>
      <c r="I1359" s="21"/>
      <c r="J1359" s="21"/>
      <c r="K1359" s="21"/>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R1359" s="193" t="str">
        <f>IF(AS1359="","",MAX(AR$879:AR1358)+1)</f>
        <v/>
      </c>
      <c r="BD1359" s="193" t="str">
        <f>IF(BE1359="","",MAX(BD$879:BD1358)+1)</f>
        <v/>
      </c>
      <c r="BF1359" s="263" t="b">
        <f>NOT(ISBLANK(E1360))</f>
        <v>0</v>
      </c>
      <c r="BG1359" s="280" t="str">
        <f t="shared" si="97"/>
        <v/>
      </c>
      <c r="BH1359" s="279" t="str">
        <f t="shared" si="98"/>
        <v/>
      </c>
      <c r="BI1359" s="279" t="str">
        <f t="shared" si="99"/>
        <v/>
      </c>
      <c r="BJ1359" s="279" t="str">
        <f t="shared" si="100"/>
        <v/>
      </c>
      <c r="BK1359" s="279" t="str">
        <f t="shared" si="101"/>
        <v/>
      </c>
      <c r="BL1359" s="279" t="str">
        <f t="shared" si="102"/>
        <v/>
      </c>
      <c r="BM1359" s="279" t="str">
        <f t="shared" si="103"/>
        <v/>
      </c>
      <c r="BN1359" s="279" t="str">
        <f t="shared" si="104"/>
        <v/>
      </c>
      <c r="BO1359" s="279" t="str">
        <f t="shared" si="105"/>
        <v/>
      </c>
      <c r="BP1359" s="279" t="str">
        <f t="shared" si="106"/>
        <v/>
      </c>
      <c r="BQ1359" s="282" t="str">
        <f t="shared" si="107"/>
        <v/>
      </c>
      <c r="BR1359" s="280" t="str">
        <f t="shared" si="108"/>
        <v/>
      </c>
      <c r="BS1359" s="282" t="str">
        <f t="shared" si="109"/>
        <v/>
      </c>
    </row>
    <row r="1360" spans="1:71" ht="25" customHeight="1">
      <c r="A1360" s="57"/>
      <c r="B1360" s="328" t="s">
        <v>53</v>
      </c>
      <c r="C1360" s="328"/>
      <c r="D1360" s="328"/>
      <c r="E1360" s="329"/>
      <c r="F1360" s="330"/>
      <c r="G1360" s="330"/>
      <c r="H1360" s="330"/>
      <c r="I1360" s="330"/>
      <c r="J1360" s="330"/>
      <c r="K1360" s="330"/>
      <c r="L1360" s="330"/>
      <c r="M1360" s="330"/>
      <c r="N1360" s="330"/>
      <c r="O1360" s="330"/>
      <c r="P1360" s="330"/>
      <c r="Q1360" s="330"/>
      <c r="R1360" s="330"/>
      <c r="S1360" s="330"/>
      <c r="T1360" s="330"/>
      <c r="U1360" s="330"/>
      <c r="V1360" s="330"/>
      <c r="W1360" s="330"/>
      <c r="X1360" s="330"/>
      <c r="Y1360" s="330"/>
      <c r="Z1360" s="330"/>
      <c r="AA1360" s="330"/>
      <c r="AB1360" s="330"/>
      <c r="AC1360" s="330"/>
      <c r="AD1360" s="330"/>
      <c r="AE1360" s="331"/>
      <c r="AF1360" s="21"/>
      <c r="AR1360" s="193" t="str">
        <f>IF(AS1360="","",MAX(AR$879:AR1359)+1)</f>
        <v/>
      </c>
      <c r="BD1360" s="193" t="str">
        <f>IF(BE1360="","",MAX(BD$879:BD1359)+1)</f>
        <v/>
      </c>
      <c r="BE1360" s="252" t="str">
        <f>IF(BF1359=TRUE,E1360,"")</f>
        <v/>
      </c>
      <c r="BF1360" s="252" t="str">
        <f>IF(BF1359=TRUE,"NOTE","")</f>
        <v/>
      </c>
      <c r="BG1360" s="280" t="str">
        <f t="shared" si="97"/>
        <v/>
      </c>
      <c r="BH1360" s="279" t="str">
        <f t="shared" si="98"/>
        <v/>
      </c>
      <c r="BI1360" s="279" t="str">
        <f t="shared" si="99"/>
        <v/>
      </c>
      <c r="BJ1360" s="279" t="str">
        <f t="shared" si="100"/>
        <v/>
      </c>
      <c r="BK1360" s="279" t="str">
        <f t="shared" si="101"/>
        <v/>
      </c>
      <c r="BL1360" s="279" t="str">
        <f t="shared" si="102"/>
        <v/>
      </c>
      <c r="BM1360" s="279" t="str">
        <f t="shared" si="103"/>
        <v/>
      </c>
      <c r="BN1360" s="279" t="str">
        <f t="shared" si="104"/>
        <v/>
      </c>
      <c r="BO1360" s="279" t="str">
        <f t="shared" si="105"/>
        <v/>
      </c>
      <c r="BP1360" s="279" t="str">
        <f t="shared" si="106"/>
        <v/>
      </c>
      <c r="BQ1360" s="282" t="str">
        <f t="shared" si="107"/>
        <v/>
      </c>
      <c r="BR1360" s="280" t="str">
        <f t="shared" si="108"/>
        <v/>
      </c>
      <c r="BS1360" s="282" t="str">
        <f t="shared" si="109"/>
        <v/>
      </c>
    </row>
    <row r="1361" spans="1:71" ht="10" customHeight="1">
      <c r="A1361" s="57"/>
      <c r="B1361" s="9"/>
      <c r="C1361" s="52"/>
      <c r="D1361" s="52"/>
      <c r="E1361" s="52"/>
      <c r="F1361" s="52"/>
      <c r="G1361" s="52"/>
      <c r="H1361" s="52"/>
      <c r="I1361" s="52"/>
      <c r="J1361" s="52"/>
      <c r="K1361" s="52"/>
      <c r="L1361" s="52"/>
      <c r="M1361" s="52"/>
      <c r="N1361" s="52"/>
      <c r="O1361" s="52"/>
      <c r="P1361" s="52"/>
      <c r="Q1361" s="52"/>
      <c r="R1361" s="52"/>
      <c r="S1361" s="52"/>
      <c r="T1361" s="52"/>
      <c r="U1361" s="52"/>
      <c r="V1361" s="52"/>
      <c r="W1361" s="52"/>
      <c r="X1361" s="52"/>
      <c r="Y1361" s="52"/>
      <c r="Z1361" s="52"/>
      <c r="AA1361" s="52"/>
      <c r="AB1361" s="52"/>
      <c r="AC1361" s="52"/>
      <c r="AD1361" s="52"/>
      <c r="AE1361" s="52"/>
      <c r="AF1361" s="21"/>
      <c r="AR1361" s="193" t="str">
        <f>IF(AS1361="","",MAX(AR$879:AR1360)+1)</f>
        <v/>
      </c>
      <c r="BD1361" s="193" t="str">
        <f>IF(BE1361="","",MAX(BD$879:BD1360)+1)</f>
        <v/>
      </c>
      <c r="BF1361" s="263" t="b">
        <f>NOT(ISBLANK(E1390))</f>
        <v>0</v>
      </c>
      <c r="BG1361" s="280" t="str">
        <f t="shared" si="97"/>
        <v/>
      </c>
      <c r="BH1361" s="279" t="str">
        <f t="shared" si="98"/>
        <v/>
      </c>
      <c r="BI1361" s="279" t="str">
        <f t="shared" si="99"/>
        <v/>
      </c>
      <c r="BJ1361" s="279" t="str">
        <f t="shared" si="100"/>
        <v/>
      </c>
      <c r="BK1361" s="279" t="str">
        <f t="shared" si="101"/>
        <v/>
      </c>
      <c r="BL1361" s="279" t="str">
        <f t="shared" si="102"/>
        <v/>
      </c>
      <c r="BM1361" s="279" t="str">
        <f t="shared" si="103"/>
        <v/>
      </c>
      <c r="BN1361" s="279" t="str">
        <f t="shared" si="104"/>
        <v/>
      </c>
      <c r="BO1361" s="279" t="str">
        <f t="shared" si="105"/>
        <v/>
      </c>
      <c r="BP1361" s="279" t="str">
        <f t="shared" si="106"/>
        <v/>
      </c>
      <c r="BQ1361" s="282" t="str">
        <f t="shared" si="107"/>
        <v/>
      </c>
      <c r="BR1361" s="280" t="str">
        <f t="shared" si="108"/>
        <v/>
      </c>
      <c r="BS1361" s="282" t="str">
        <f t="shared" si="109"/>
        <v/>
      </c>
    </row>
    <row r="1362" spans="1:71" ht="20.149999999999999" customHeight="1">
      <c r="A1362" s="350">
        <f>A1285+1</f>
        <v>24</v>
      </c>
      <c r="B1362" s="350"/>
      <c r="C1362" s="71"/>
      <c r="D1362" s="71"/>
      <c r="E1362" s="71"/>
      <c r="F1362" s="71"/>
      <c r="G1362" s="71"/>
      <c r="H1362" s="71"/>
      <c r="I1362" s="71"/>
      <c r="J1362" s="71"/>
      <c r="K1362" s="71"/>
      <c r="L1362" s="71"/>
      <c r="M1362" s="71"/>
      <c r="N1362" s="71"/>
      <c r="O1362" s="71"/>
      <c r="P1362" s="71"/>
      <c r="Q1362" s="71"/>
      <c r="R1362" s="71"/>
      <c r="S1362" s="71"/>
      <c r="T1362" s="71"/>
      <c r="U1362" s="71"/>
      <c r="V1362" s="71"/>
      <c r="W1362" s="71"/>
      <c r="X1362" s="71"/>
      <c r="Y1362" s="71"/>
      <c r="Z1362" s="71"/>
      <c r="AA1362" s="71"/>
      <c r="AB1362" s="71"/>
      <c r="AC1362" s="71"/>
      <c r="AD1362" s="71"/>
      <c r="AE1362" s="7"/>
      <c r="AF1362" s="7"/>
      <c r="AQ1362" s="260" t="s">
        <v>138</v>
      </c>
      <c r="AR1362" s="193" t="str">
        <f>IF(AS1362="","",MAX(AR$879:AR1361)+1)</f>
        <v/>
      </c>
      <c r="AS1362" s="256" t="str">
        <f>IF(AQ1366&gt;0,AQ1362,"")</f>
        <v/>
      </c>
      <c r="AT1362" s="257" t="str">
        <f>IF(AQ1366&gt;0,IF(ISBLANK(O1366),"",O1366),"")</f>
        <v/>
      </c>
      <c r="AU1362" s="258" t="str">
        <f>IF(AQ1366&gt;0,IF(ISBLANK(Q1366),"",Q1366),"")</f>
        <v/>
      </c>
      <c r="AV1362" s="258" t="str">
        <f>IF(AQ1366&gt;0,IF(ISBLANK(S1366),"",S1366),"")</f>
        <v/>
      </c>
      <c r="AW1362" s="258" t="str">
        <f>IF(AQ1366&gt;0,IF(ISBLANK(U1366),"",U1366),"")</f>
        <v/>
      </c>
      <c r="AX1362" s="258" t="str">
        <f>IF(AQ1366&gt;0,IF(ISBLANK(W1366),"",W1366),"")</f>
        <v/>
      </c>
      <c r="AY1362" s="259" t="str">
        <f>IF(AQ1366&gt;0,IF(ISBLANK(Y1366),"",Y1366),"")</f>
        <v/>
      </c>
      <c r="AZ1362" s="259" t="str">
        <f>IF(AQ1366&gt;0,IF(ISBLANK(AA1366),"",AA1366),"")</f>
        <v/>
      </c>
      <c r="BC1362" s="275" t="str">
        <f>IF(AQ1366&gt;0,"HEADING","")</f>
        <v/>
      </c>
      <c r="BD1362" s="193" t="str">
        <f>IF(BE1362="","",MAX(BD$879:BD1361)+1)</f>
        <v/>
      </c>
      <c r="BE1362" s="256" t="str">
        <f>IF(BF1361=TRUE,AQ1362,"")</f>
        <v/>
      </c>
      <c r="BF1362" s="275" t="str">
        <f>IF(BF1361=TRUE,"HEADING","")</f>
        <v/>
      </c>
      <c r="BG1362" s="280" t="str">
        <f t="shared" si="97"/>
        <v/>
      </c>
      <c r="BH1362" s="279" t="str">
        <f t="shared" si="98"/>
        <v/>
      </c>
      <c r="BI1362" s="279" t="str">
        <f t="shared" si="99"/>
        <v/>
      </c>
      <c r="BJ1362" s="279" t="str">
        <f t="shared" si="100"/>
        <v/>
      </c>
      <c r="BK1362" s="279" t="str">
        <f t="shared" si="101"/>
        <v/>
      </c>
      <c r="BL1362" s="279" t="str">
        <f t="shared" si="102"/>
        <v/>
      </c>
      <c r="BM1362" s="279" t="str">
        <f t="shared" si="103"/>
        <v/>
      </c>
      <c r="BN1362" s="279" t="str">
        <f t="shared" si="104"/>
        <v/>
      </c>
      <c r="BO1362" s="279" t="str">
        <f t="shared" si="105"/>
        <v/>
      </c>
      <c r="BP1362" s="279" t="str">
        <f t="shared" si="106"/>
        <v/>
      </c>
      <c r="BQ1362" s="282" t="str">
        <f t="shared" si="107"/>
        <v/>
      </c>
      <c r="BR1362" s="280" t="str">
        <f t="shared" si="108"/>
        <v/>
      </c>
      <c r="BS1362" s="282" t="str">
        <f t="shared" si="109"/>
        <v/>
      </c>
    </row>
    <row r="1363" spans="1:71" ht="7" customHeight="1">
      <c r="A1363" s="21"/>
      <c r="B1363" s="21"/>
      <c r="C1363" s="21"/>
      <c r="D1363" s="21"/>
      <c r="E1363" s="21"/>
      <c r="F1363" s="21"/>
      <c r="G1363" s="21"/>
      <c r="H1363" s="21"/>
      <c r="I1363" s="21"/>
      <c r="J1363" s="21"/>
      <c r="K1363" s="21"/>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R1363" s="193" t="str">
        <f>IF(AS1363="","",MAX(AR$879:AR1362)+1)</f>
        <v/>
      </c>
      <c r="BD1363" s="193" t="str">
        <f>IF(BE1363="","",MAX(BD$879:BD1362)+1)</f>
        <v/>
      </c>
      <c r="BG1363" s="280" t="str">
        <f t="shared" si="97"/>
        <v/>
      </c>
      <c r="BH1363" s="279" t="str">
        <f t="shared" si="98"/>
        <v/>
      </c>
      <c r="BI1363" s="279" t="str">
        <f t="shared" si="99"/>
        <v/>
      </c>
      <c r="BJ1363" s="279" t="str">
        <f t="shared" si="100"/>
        <v/>
      </c>
      <c r="BK1363" s="279" t="str">
        <f t="shared" si="101"/>
        <v/>
      </c>
      <c r="BL1363" s="279" t="str">
        <f t="shared" si="102"/>
        <v/>
      </c>
      <c r="BM1363" s="279" t="str">
        <f t="shared" si="103"/>
        <v/>
      </c>
      <c r="BN1363" s="279" t="str">
        <f t="shared" si="104"/>
        <v/>
      </c>
      <c r="BO1363" s="279" t="str">
        <f t="shared" si="105"/>
        <v/>
      </c>
      <c r="BP1363" s="279" t="str">
        <f t="shared" si="106"/>
        <v/>
      </c>
      <c r="BQ1363" s="282" t="str">
        <f t="shared" si="107"/>
        <v/>
      </c>
      <c r="BR1363" s="280" t="str">
        <f t="shared" si="108"/>
        <v/>
      </c>
      <c r="BS1363" s="282" t="str">
        <f t="shared" si="109"/>
        <v/>
      </c>
    </row>
    <row r="1364" spans="1:71" ht="20.149999999999999" customHeight="1">
      <c r="A1364" s="21"/>
      <c r="B1364" s="21"/>
      <c r="C1364" s="31"/>
      <c r="D1364" s="31"/>
      <c r="E1364" s="31"/>
      <c r="F1364" s="31"/>
      <c r="G1364" s="31"/>
      <c r="H1364" s="31"/>
      <c r="I1364" s="31"/>
      <c r="J1364" s="31"/>
      <c r="K1364" s="31"/>
      <c r="L1364" s="31"/>
      <c r="M1364" s="31"/>
      <c r="N1364" s="31"/>
      <c r="O1364" s="324" t="s">
        <v>491</v>
      </c>
      <c r="P1364" s="324"/>
      <c r="Q1364" s="324"/>
      <c r="R1364" s="324"/>
      <c r="S1364" s="324"/>
      <c r="T1364" s="324"/>
      <c r="U1364" s="324"/>
      <c r="V1364" s="324"/>
      <c r="W1364" s="324"/>
      <c r="X1364" s="324"/>
      <c r="Y1364" s="324"/>
      <c r="Z1364" s="324"/>
      <c r="AA1364" s="324"/>
      <c r="AB1364" s="324"/>
      <c r="AC1364" s="35"/>
      <c r="AD1364" s="35"/>
      <c r="AE1364" s="35"/>
      <c r="AF1364" s="21"/>
      <c r="AR1364" s="193" t="str">
        <f>IF(AS1364="","",MAX(AR$879:AR1363)+1)</f>
        <v/>
      </c>
      <c r="BD1364" s="193" t="str">
        <f>IF(BE1364="","",MAX(BD$879:BD1363)+1)</f>
        <v/>
      </c>
      <c r="BG1364" s="280" t="str">
        <f t="shared" si="97"/>
        <v/>
      </c>
      <c r="BH1364" s="279" t="str">
        <f t="shared" si="98"/>
        <v/>
      </c>
      <c r="BI1364" s="279" t="str">
        <f t="shared" si="99"/>
        <v/>
      </c>
      <c r="BJ1364" s="279" t="str">
        <f t="shared" si="100"/>
        <v/>
      </c>
      <c r="BK1364" s="279" t="str">
        <f t="shared" si="101"/>
        <v/>
      </c>
      <c r="BL1364" s="279" t="str">
        <f t="shared" si="102"/>
        <v/>
      </c>
      <c r="BM1364" s="279" t="str">
        <f t="shared" si="103"/>
        <v/>
      </c>
      <c r="BN1364" s="279" t="str">
        <f t="shared" si="104"/>
        <v/>
      </c>
      <c r="BO1364" s="279" t="str">
        <f t="shared" si="105"/>
        <v/>
      </c>
      <c r="BP1364" s="279" t="str">
        <f t="shared" si="106"/>
        <v/>
      </c>
      <c r="BQ1364" s="282" t="str">
        <f t="shared" si="107"/>
        <v/>
      </c>
      <c r="BR1364" s="280" t="str">
        <f t="shared" si="108"/>
        <v/>
      </c>
      <c r="BS1364" s="282" t="str">
        <f t="shared" si="109"/>
        <v/>
      </c>
    </row>
    <row r="1365" spans="1:71" ht="20.149999999999999" customHeight="1">
      <c r="A1365" s="21"/>
      <c r="B1365" s="335"/>
      <c r="C1365" s="335"/>
      <c r="D1365" s="335"/>
      <c r="E1365" s="335"/>
      <c r="F1365" s="335"/>
      <c r="G1365" s="335"/>
      <c r="H1365" s="21"/>
      <c r="I1365" s="26"/>
      <c r="J1365" s="26"/>
      <c r="K1365" s="21"/>
      <c r="L1365" s="26"/>
      <c r="M1365" s="26"/>
      <c r="N1365" s="26"/>
      <c r="O1365" s="336" t="s">
        <v>493</v>
      </c>
      <c r="P1365" s="336"/>
      <c r="Q1365" s="337" t="s">
        <v>494</v>
      </c>
      <c r="R1365" s="337"/>
      <c r="S1365" s="338" t="s">
        <v>495</v>
      </c>
      <c r="T1365" s="338"/>
      <c r="U1365" s="337" t="s">
        <v>496</v>
      </c>
      <c r="V1365" s="337"/>
      <c r="W1365" s="338" t="s">
        <v>497</v>
      </c>
      <c r="X1365" s="338"/>
      <c r="Y1365" s="337" t="s">
        <v>498</v>
      </c>
      <c r="Z1365" s="337"/>
      <c r="AA1365" s="338" t="s">
        <v>499</v>
      </c>
      <c r="AB1365" s="338"/>
      <c r="AC1365" s="21"/>
      <c r="AD1365" s="36"/>
      <c r="AE1365" s="36"/>
      <c r="AF1365" s="21"/>
      <c r="AQ1365" s="203" t="s">
        <v>503</v>
      </c>
      <c r="AR1365" s="193" t="str">
        <f>IF(AS1365="","",MAX(AR$879:AR1364)+1)</f>
        <v/>
      </c>
      <c r="BD1365" s="193" t="str">
        <f>IF(BE1365="","",MAX(BD$879:BD1364)+1)</f>
        <v/>
      </c>
      <c r="BG1365" s="280" t="str">
        <f t="shared" si="97"/>
        <v/>
      </c>
      <c r="BH1365" s="279" t="str">
        <f t="shared" si="98"/>
        <v/>
      </c>
      <c r="BI1365" s="279" t="str">
        <f t="shared" si="99"/>
        <v/>
      </c>
      <c r="BJ1365" s="279" t="str">
        <f t="shared" si="100"/>
        <v/>
      </c>
      <c r="BK1365" s="279" t="str">
        <f t="shared" si="101"/>
        <v/>
      </c>
      <c r="BL1365" s="279" t="str">
        <f t="shared" si="102"/>
        <v/>
      </c>
      <c r="BM1365" s="279" t="str">
        <f t="shared" si="103"/>
        <v/>
      </c>
      <c r="BN1365" s="279" t="str">
        <f t="shared" si="104"/>
        <v/>
      </c>
      <c r="BO1365" s="279" t="str">
        <f t="shared" si="105"/>
        <v/>
      </c>
      <c r="BP1365" s="279" t="str">
        <f t="shared" si="106"/>
        <v/>
      </c>
      <c r="BQ1365" s="282" t="str">
        <f t="shared" si="107"/>
        <v/>
      </c>
      <c r="BR1365" s="280" t="str">
        <f t="shared" si="108"/>
        <v/>
      </c>
      <c r="BS1365" s="282" t="str">
        <f t="shared" si="109"/>
        <v/>
      </c>
    </row>
    <row r="1366" spans="1:71" ht="20.149999999999999" customHeight="1">
      <c r="A1366" s="57"/>
      <c r="B1366" s="335"/>
      <c r="C1366" s="335"/>
      <c r="D1366" s="335"/>
      <c r="E1366" s="335"/>
      <c r="F1366" s="335"/>
      <c r="G1366" s="335"/>
      <c r="H1366" s="26"/>
      <c r="I1366" s="26"/>
      <c r="J1366" s="26"/>
      <c r="K1366" s="26"/>
      <c r="L1366" s="26"/>
      <c r="M1366" s="26"/>
      <c r="N1366" s="26"/>
      <c r="O1366" s="339"/>
      <c r="P1366" s="339"/>
      <c r="Q1366" s="321"/>
      <c r="R1366" s="321"/>
      <c r="S1366" s="322"/>
      <c r="T1366" s="323"/>
      <c r="U1366" s="321"/>
      <c r="V1366" s="321"/>
      <c r="W1366" s="322"/>
      <c r="X1366" s="323"/>
      <c r="Y1366" s="321"/>
      <c r="Z1366" s="321"/>
      <c r="AA1366" s="322"/>
      <c r="AB1366" s="323"/>
      <c r="AC1366" s="36"/>
      <c r="AD1366" s="36"/>
      <c r="AE1366" s="36"/>
      <c r="AF1366" s="21"/>
      <c r="AQ1366" s="203">
        <f>SUM($O1370:$AB1387)</f>
        <v>0</v>
      </c>
      <c r="AR1366" s="193" t="str">
        <f>IF(AS1366="","",MAX(AR$879:AR1365)+1)</f>
        <v/>
      </c>
      <c r="BC1366" s="278" t="str">
        <f>IF(AQ1366&gt;0,"DATE","")</f>
        <v/>
      </c>
      <c r="BD1366" s="193" t="str">
        <f>IF(BE1366="","",MAX(BD$879:BD1365)+1)</f>
        <v/>
      </c>
      <c r="BG1366" s="280" t="str">
        <f t="shared" si="97"/>
        <v/>
      </c>
      <c r="BH1366" s="279" t="str">
        <f t="shared" si="98"/>
        <v/>
      </c>
      <c r="BI1366" s="279" t="str">
        <f t="shared" si="99"/>
        <v/>
      </c>
      <c r="BJ1366" s="279" t="str">
        <f t="shared" si="100"/>
        <v/>
      </c>
      <c r="BK1366" s="279" t="str">
        <f t="shared" si="101"/>
        <v/>
      </c>
      <c r="BL1366" s="279" t="str">
        <f t="shared" si="102"/>
        <v/>
      </c>
      <c r="BM1366" s="279" t="str">
        <f t="shared" si="103"/>
        <v/>
      </c>
      <c r="BN1366" s="279" t="str">
        <f t="shared" si="104"/>
        <v/>
      </c>
      <c r="BO1366" s="279" t="str">
        <f t="shared" si="105"/>
        <v/>
      </c>
      <c r="BP1366" s="279" t="str">
        <f t="shared" si="106"/>
        <v/>
      </c>
      <c r="BQ1366" s="282" t="str">
        <f t="shared" si="107"/>
        <v/>
      </c>
      <c r="BR1366" s="280" t="str">
        <f t="shared" si="108"/>
        <v/>
      </c>
      <c r="BS1366" s="282" t="str">
        <f t="shared" si="109"/>
        <v/>
      </c>
    </row>
    <row r="1367" spans="1:71" ht="7" customHeight="1">
      <c r="A1367" s="21"/>
      <c r="B1367" s="21"/>
      <c r="C1367" s="21"/>
      <c r="D1367" s="21"/>
      <c r="E1367" s="21"/>
      <c r="F1367" s="21"/>
      <c r="G1367" s="21"/>
      <c r="H1367" s="21"/>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R1367" s="193" t="str">
        <f>IF(AS1367="","",MAX(AR$879:AR1366)+1)</f>
        <v/>
      </c>
      <c r="BD1367" s="193" t="str">
        <f>IF(BE1367="","",MAX(BD$879:BD1366)+1)</f>
        <v/>
      </c>
      <c r="BG1367" s="280" t="str">
        <f t="shared" si="97"/>
        <v/>
      </c>
      <c r="BH1367" s="279" t="str">
        <f t="shared" si="98"/>
        <v/>
      </c>
      <c r="BI1367" s="279" t="str">
        <f t="shared" si="99"/>
        <v/>
      </c>
      <c r="BJ1367" s="279" t="str">
        <f t="shared" si="100"/>
        <v/>
      </c>
      <c r="BK1367" s="279" t="str">
        <f t="shared" si="101"/>
        <v/>
      </c>
      <c r="BL1367" s="279" t="str">
        <f t="shared" si="102"/>
        <v/>
      </c>
      <c r="BM1367" s="279" t="str">
        <f t="shared" si="103"/>
        <v/>
      </c>
      <c r="BN1367" s="279" t="str">
        <f t="shared" si="104"/>
        <v/>
      </c>
      <c r="BO1367" s="279" t="str">
        <f t="shared" si="105"/>
        <v/>
      </c>
      <c r="BP1367" s="279" t="str">
        <f t="shared" si="106"/>
        <v/>
      </c>
      <c r="BQ1367" s="282" t="str">
        <f t="shared" si="107"/>
        <v/>
      </c>
      <c r="BR1367" s="280" t="str">
        <f t="shared" si="108"/>
        <v/>
      </c>
      <c r="BS1367" s="282" t="str">
        <f t="shared" si="109"/>
        <v/>
      </c>
    </row>
    <row r="1368" spans="1:71" ht="20.149999999999999" customHeight="1">
      <c r="A1368" s="57"/>
      <c r="B1368" s="324" t="s">
        <v>149</v>
      </c>
      <c r="C1368" s="324"/>
      <c r="D1368" s="324"/>
      <c r="E1368" s="324"/>
      <c r="F1368" s="324"/>
      <c r="G1368" s="324"/>
      <c r="H1368" s="325" t="s">
        <v>150</v>
      </c>
      <c r="I1368" s="325"/>
      <c r="J1368" s="325"/>
      <c r="K1368" s="325" t="s">
        <v>382</v>
      </c>
      <c r="L1368" s="325"/>
      <c r="M1368" s="325"/>
      <c r="N1368" s="325"/>
      <c r="O1368" s="325" t="s">
        <v>500</v>
      </c>
      <c r="P1368" s="325"/>
      <c r="Q1368" s="325"/>
      <c r="R1368" s="325"/>
      <c r="S1368" s="325"/>
      <c r="T1368" s="325"/>
      <c r="U1368" s="325"/>
      <c r="V1368" s="325"/>
      <c r="W1368" s="325"/>
      <c r="X1368" s="325"/>
      <c r="Y1368" s="325"/>
      <c r="Z1368" s="325"/>
      <c r="AA1368" s="325"/>
      <c r="AB1368" s="325"/>
      <c r="AC1368" s="326" t="s">
        <v>380</v>
      </c>
      <c r="AD1368" s="326"/>
      <c r="AE1368" s="326"/>
      <c r="AF1368" s="21"/>
      <c r="AR1368" s="193" t="str">
        <f>IF(AS1368="","",MAX(AR$879:AR1367)+1)</f>
        <v/>
      </c>
      <c r="BD1368" s="193" t="str">
        <f>IF(BE1368="","",MAX(BD$879:BD1367)+1)</f>
        <v/>
      </c>
      <c r="BG1368" s="280" t="str">
        <f t="shared" si="97"/>
        <v/>
      </c>
      <c r="BH1368" s="279" t="str">
        <f t="shared" si="98"/>
        <v/>
      </c>
      <c r="BI1368" s="279" t="str">
        <f t="shared" si="99"/>
        <v/>
      </c>
      <c r="BJ1368" s="279" t="str">
        <f t="shared" si="100"/>
        <v/>
      </c>
      <c r="BK1368" s="279" t="str">
        <f t="shared" si="101"/>
        <v/>
      </c>
      <c r="BL1368" s="279" t="str">
        <f t="shared" si="102"/>
        <v/>
      </c>
      <c r="BM1368" s="279" t="str">
        <f t="shared" si="103"/>
        <v/>
      </c>
      <c r="BN1368" s="279" t="str">
        <f t="shared" si="104"/>
        <v/>
      </c>
      <c r="BO1368" s="279" t="str">
        <f t="shared" si="105"/>
        <v/>
      </c>
      <c r="BP1368" s="279" t="str">
        <f t="shared" si="106"/>
        <v/>
      </c>
      <c r="BQ1368" s="282" t="str">
        <f t="shared" si="107"/>
        <v/>
      </c>
      <c r="BR1368" s="280" t="str">
        <f t="shared" si="108"/>
        <v/>
      </c>
      <c r="BS1368" s="282" t="str">
        <f t="shared" si="109"/>
        <v/>
      </c>
    </row>
    <row r="1369" spans="1:71" ht="10" customHeight="1">
      <c r="A1369" s="57"/>
      <c r="B1369" s="9"/>
      <c r="C1369" s="52"/>
      <c r="D1369" s="52"/>
      <c r="E1369" s="52"/>
      <c r="F1369" s="52"/>
      <c r="G1369" s="52"/>
      <c r="H1369" s="52"/>
      <c r="I1369" s="52"/>
      <c r="J1369" s="52"/>
      <c r="K1369" s="52"/>
      <c r="L1369" s="52"/>
      <c r="M1369" s="52"/>
      <c r="N1369" s="52"/>
      <c r="O1369" s="52"/>
      <c r="P1369" s="52"/>
      <c r="Q1369" s="52"/>
      <c r="R1369" s="52"/>
      <c r="S1369" s="52"/>
      <c r="T1369" s="52"/>
      <c r="U1369" s="52"/>
      <c r="V1369" s="52"/>
      <c r="W1369" s="52"/>
      <c r="X1369" s="52"/>
      <c r="Y1369" s="52"/>
      <c r="Z1369" s="52"/>
      <c r="AA1369" s="52"/>
      <c r="AB1369" s="52"/>
      <c r="AC1369" s="52"/>
      <c r="AD1369" s="52"/>
      <c r="AE1369" s="52"/>
      <c r="AF1369" s="21"/>
      <c r="AR1369" s="193" t="str">
        <f>IF(AS1369="","",MAX(AR$879:AR1368)+1)</f>
        <v/>
      </c>
      <c r="BD1369" s="193" t="str">
        <f>IF(BE1369="","",MAX(BD$879:BD1368)+1)</f>
        <v/>
      </c>
      <c r="BG1369" s="280" t="str">
        <f t="shared" si="97"/>
        <v/>
      </c>
      <c r="BH1369" s="279" t="str">
        <f t="shared" si="98"/>
        <v/>
      </c>
      <c r="BI1369" s="279" t="str">
        <f t="shared" si="99"/>
        <v/>
      </c>
      <c r="BJ1369" s="279" t="str">
        <f t="shared" si="100"/>
        <v/>
      </c>
      <c r="BK1369" s="279" t="str">
        <f t="shared" si="101"/>
        <v/>
      </c>
      <c r="BL1369" s="279" t="str">
        <f t="shared" si="102"/>
        <v/>
      </c>
      <c r="BM1369" s="279" t="str">
        <f t="shared" si="103"/>
        <v/>
      </c>
      <c r="BN1369" s="279" t="str">
        <f t="shared" si="104"/>
        <v/>
      </c>
      <c r="BO1369" s="279" t="str">
        <f t="shared" si="105"/>
        <v/>
      </c>
      <c r="BP1369" s="279" t="str">
        <f t="shared" si="106"/>
        <v/>
      </c>
      <c r="BQ1369" s="282" t="str">
        <f t="shared" si="107"/>
        <v/>
      </c>
      <c r="BR1369" s="280" t="str">
        <f t="shared" si="108"/>
        <v/>
      </c>
      <c r="BS1369" s="282" t="str">
        <f t="shared" si="109"/>
        <v/>
      </c>
    </row>
    <row r="1370" spans="1:71" ht="30" customHeight="1">
      <c r="A1370" s="57"/>
      <c r="B1370" s="376" t="s">
        <v>763</v>
      </c>
      <c r="C1370" s="376"/>
      <c r="D1370" s="376"/>
      <c r="E1370" s="376"/>
      <c r="F1370" s="376"/>
      <c r="G1370" s="376"/>
      <c r="H1370" s="340">
        <f>VLOOKUP($AG1370,PriceList,3,FALSE)</f>
        <v>20.45</v>
      </c>
      <c r="I1370" s="340"/>
      <c r="J1370" s="341"/>
      <c r="K1370" s="342"/>
      <c r="L1370" s="343"/>
      <c r="M1370" s="343"/>
      <c r="N1370" s="344"/>
      <c r="O1370" s="333"/>
      <c r="P1370" s="333"/>
      <c r="Q1370" s="334"/>
      <c r="R1370" s="334"/>
      <c r="S1370" s="333"/>
      <c r="T1370" s="333"/>
      <c r="U1370" s="334"/>
      <c r="V1370" s="334"/>
      <c r="W1370" s="333"/>
      <c r="X1370" s="333"/>
      <c r="Y1370" s="334"/>
      <c r="Z1370" s="334"/>
      <c r="AA1370" s="333"/>
      <c r="AB1370" s="333"/>
      <c r="AC1370" s="349">
        <f>(SUM(O1370:AB1370))*H1370</f>
        <v>0</v>
      </c>
      <c r="AD1370" s="444"/>
      <c r="AE1370" s="444"/>
      <c r="AF1370" s="21"/>
      <c r="AG1370" s="61" t="s">
        <v>764</v>
      </c>
      <c r="AJ1370" s="116" t="b">
        <f>OR(ISERROR(AC1370),ISERROR(H1370))</f>
        <v>0</v>
      </c>
      <c r="AQ1370" s="68" t="str">
        <f>IFERROR(LEFT(B1370,SEARCH("
",B1370)),B1370)</f>
        <v>Hygiene Package 1:</v>
      </c>
      <c r="AR1370" s="193" t="str">
        <f>IF(AS1370="","",MAX(AR$879:AR1369)+1)</f>
        <v/>
      </c>
      <c r="AS1370" s="252" t="str">
        <f>IF(SUM(O1370:AB1370)&gt;0,AQ1370,"")</f>
        <v/>
      </c>
      <c r="AT1370" s="253" t="str">
        <f>IF(O1370&gt;0,O1370,"")</f>
        <v/>
      </c>
      <c r="AU1370" s="254" t="str">
        <f>IF(Q1370&gt;0,Q1370,"")</f>
        <v/>
      </c>
      <c r="AV1370" s="254" t="str">
        <f>IF(S1370&gt;0,S1370,"")</f>
        <v/>
      </c>
      <c r="AW1370" s="254" t="str">
        <f>IF(U1370&gt;0,U1370,"")</f>
        <v/>
      </c>
      <c r="AX1370" s="254" t="str">
        <f>IF(W1370&gt;0,W1370,"")</f>
        <v/>
      </c>
      <c r="AY1370" s="255" t="str">
        <f>IF(Y1370&gt;0,Y1370,"")</f>
        <v/>
      </c>
      <c r="AZ1370" s="255" t="str">
        <f>IF(AA1370&gt;0,AA1370,"")</f>
        <v/>
      </c>
      <c r="BA1370" s="255" t="str">
        <f>IF(SUM(O1370:AB1370)&gt;0,(SUM(O1370:AB1370)*H1370),"")</f>
        <v/>
      </c>
      <c r="BB1370" s="255" t="str">
        <f>IF(SUM(O1370:AB1370)&gt;0,K1370,"")</f>
        <v/>
      </c>
      <c r="BC1370" s="276" t="str">
        <f>IF(SUM(O1370:AB1370)&gt;0,"ITEM","")</f>
        <v/>
      </c>
      <c r="BD1370" s="193" t="str">
        <f>IF(BE1370="","",MAX(BD$879:BD1369)+1)</f>
        <v/>
      </c>
      <c r="BG1370" s="280" t="str">
        <f t="shared" si="97"/>
        <v/>
      </c>
      <c r="BH1370" s="279" t="str">
        <f t="shared" si="98"/>
        <v/>
      </c>
      <c r="BI1370" s="279" t="str">
        <f t="shared" si="99"/>
        <v/>
      </c>
      <c r="BJ1370" s="279" t="str">
        <f t="shared" si="100"/>
        <v/>
      </c>
      <c r="BK1370" s="279" t="str">
        <f t="shared" si="101"/>
        <v/>
      </c>
      <c r="BL1370" s="279" t="str">
        <f t="shared" si="102"/>
        <v/>
      </c>
      <c r="BM1370" s="279" t="str">
        <f t="shared" si="103"/>
        <v/>
      </c>
      <c r="BN1370" s="279" t="str">
        <f t="shared" si="104"/>
        <v/>
      </c>
      <c r="BO1370" s="279" t="str">
        <f t="shared" si="105"/>
        <v/>
      </c>
      <c r="BP1370" s="279" t="str">
        <f t="shared" si="106"/>
        <v/>
      </c>
      <c r="BQ1370" s="282" t="str">
        <f t="shared" si="107"/>
        <v/>
      </c>
      <c r="BR1370" s="280" t="str">
        <f t="shared" si="108"/>
        <v/>
      </c>
      <c r="BS1370" s="282" t="str">
        <f t="shared" si="109"/>
        <v/>
      </c>
    </row>
    <row r="1371" spans="1:71" ht="15" customHeight="1">
      <c r="A1371" s="57"/>
      <c r="B1371" s="30"/>
      <c r="C1371" s="375" t="s">
        <v>765</v>
      </c>
      <c r="D1371" s="375"/>
      <c r="E1371" s="375"/>
      <c r="F1371" s="375"/>
      <c r="G1371" s="375"/>
      <c r="H1371" s="375"/>
      <c r="I1371" s="375"/>
      <c r="J1371" s="59"/>
      <c r="K1371" s="37"/>
      <c r="L1371" s="37"/>
      <c r="M1371" s="37"/>
      <c r="N1371" s="37"/>
      <c r="O1371" s="37"/>
      <c r="P1371" s="37"/>
      <c r="Q1371" s="37"/>
      <c r="R1371" s="37"/>
      <c r="S1371" s="37"/>
      <c r="T1371" s="37"/>
      <c r="U1371" s="37"/>
      <c r="V1371" s="37"/>
      <c r="W1371" s="37"/>
      <c r="X1371" s="37"/>
      <c r="Y1371" s="37"/>
      <c r="Z1371" s="37"/>
      <c r="AA1371" s="37"/>
      <c r="AB1371" s="37"/>
      <c r="AC1371" s="37"/>
      <c r="AD1371" s="37"/>
      <c r="AE1371" s="30"/>
      <c r="AF1371" s="21"/>
      <c r="AR1371" s="193" t="str">
        <f>IF(AS1371="","",MAX(AR$879:AR1370)+1)</f>
        <v/>
      </c>
      <c r="BD1371" s="193" t="str">
        <f>IF(BE1371="","",MAX(BD$879:BD1370)+1)</f>
        <v/>
      </c>
      <c r="BG1371" s="280" t="str">
        <f t="shared" si="97"/>
        <v/>
      </c>
      <c r="BH1371" s="279" t="str">
        <f t="shared" si="98"/>
        <v/>
      </c>
      <c r="BI1371" s="279" t="str">
        <f t="shared" si="99"/>
        <v/>
      </c>
      <c r="BJ1371" s="279" t="str">
        <f t="shared" si="100"/>
        <v/>
      </c>
      <c r="BK1371" s="279" t="str">
        <f t="shared" si="101"/>
        <v/>
      </c>
      <c r="BL1371" s="279" t="str">
        <f t="shared" si="102"/>
        <v/>
      </c>
      <c r="BM1371" s="279" t="str">
        <f t="shared" si="103"/>
        <v/>
      </c>
      <c r="BN1371" s="279" t="str">
        <f t="shared" si="104"/>
        <v/>
      </c>
      <c r="BO1371" s="279" t="str">
        <f t="shared" si="105"/>
        <v/>
      </c>
      <c r="BP1371" s="279" t="str">
        <f t="shared" si="106"/>
        <v/>
      </c>
      <c r="BQ1371" s="282" t="str">
        <f t="shared" si="107"/>
        <v/>
      </c>
      <c r="BR1371" s="280" t="str">
        <f t="shared" si="108"/>
        <v/>
      </c>
      <c r="BS1371" s="282" t="str">
        <f t="shared" si="109"/>
        <v/>
      </c>
    </row>
    <row r="1372" spans="1:71" ht="15" customHeight="1">
      <c r="A1372" s="57"/>
      <c r="B1372" s="30"/>
      <c r="C1372" s="375" t="s">
        <v>766</v>
      </c>
      <c r="D1372" s="375"/>
      <c r="E1372" s="375"/>
      <c r="F1372" s="375"/>
      <c r="G1372" s="375"/>
      <c r="H1372" s="375"/>
      <c r="I1372" s="375"/>
      <c r="J1372" s="59"/>
      <c r="K1372" s="37"/>
      <c r="L1372" s="37"/>
      <c r="M1372" s="37"/>
      <c r="N1372" s="37"/>
      <c r="O1372" s="37"/>
      <c r="P1372" s="37"/>
      <c r="Q1372" s="37"/>
      <c r="R1372" s="37"/>
      <c r="S1372" s="37"/>
      <c r="T1372" s="37"/>
      <c r="U1372" s="37"/>
      <c r="V1372" s="37"/>
      <c r="W1372" s="37"/>
      <c r="X1372" s="37"/>
      <c r="Y1372" s="37"/>
      <c r="Z1372" s="37"/>
      <c r="AA1372" s="37"/>
      <c r="AB1372" s="37"/>
      <c r="AC1372" s="37"/>
      <c r="AD1372" s="37"/>
      <c r="AE1372" s="30"/>
      <c r="AF1372" s="21"/>
      <c r="AR1372" s="193" t="str">
        <f>IF(AS1372="","",MAX(AR$879:AR1371)+1)</f>
        <v/>
      </c>
      <c r="BD1372" s="193" t="str">
        <f>IF(BE1372="","",MAX(BD$879:BD1371)+1)</f>
        <v/>
      </c>
      <c r="BG1372" s="280" t="str">
        <f t="shared" si="97"/>
        <v/>
      </c>
      <c r="BH1372" s="279" t="str">
        <f t="shared" si="98"/>
        <v/>
      </c>
      <c r="BI1372" s="279" t="str">
        <f t="shared" si="99"/>
        <v/>
      </c>
      <c r="BJ1372" s="279" t="str">
        <f t="shared" si="100"/>
        <v/>
      </c>
      <c r="BK1372" s="279" t="str">
        <f t="shared" si="101"/>
        <v/>
      </c>
      <c r="BL1372" s="279" t="str">
        <f t="shared" si="102"/>
        <v/>
      </c>
      <c r="BM1372" s="279" t="str">
        <f t="shared" si="103"/>
        <v/>
      </c>
      <c r="BN1372" s="279" t="str">
        <f t="shared" si="104"/>
        <v/>
      </c>
      <c r="BO1372" s="279" t="str">
        <f t="shared" si="105"/>
        <v/>
      </c>
      <c r="BP1372" s="279" t="str">
        <f t="shared" si="106"/>
        <v/>
      </c>
      <c r="BQ1372" s="282" t="str">
        <f t="shared" si="107"/>
        <v/>
      </c>
      <c r="BR1372" s="280" t="str">
        <f t="shared" si="108"/>
        <v/>
      </c>
      <c r="BS1372" s="282" t="str">
        <f t="shared" si="109"/>
        <v/>
      </c>
    </row>
    <row r="1373" spans="1:71" ht="7" customHeight="1">
      <c r="A1373" s="21"/>
      <c r="B1373" s="21"/>
      <c r="C1373" s="21"/>
      <c r="D1373" s="21"/>
      <c r="E1373" s="21"/>
      <c r="F1373" s="21"/>
      <c r="G1373" s="21"/>
      <c r="H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R1373" s="193" t="str">
        <f>IF(AS1373="","",MAX(AR$879:AR1372)+1)</f>
        <v/>
      </c>
      <c r="BD1373" s="193" t="str">
        <f>IF(BE1373="","",MAX(BD$879:BD1372)+1)</f>
        <v/>
      </c>
      <c r="BG1373" s="280" t="str">
        <f t="shared" si="97"/>
        <v/>
      </c>
      <c r="BH1373" s="279" t="str">
        <f t="shared" si="98"/>
        <v/>
      </c>
      <c r="BI1373" s="279" t="str">
        <f t="shared" si="99"/>
        <v/>
      </c>
      <c r="BJ1373" s="279" t="str">
        <f t="shared" si="100"/>
        <v/>
      </c>
      <c r="BK1373" s="279" t="str">
        <f t="shared" si="101"/>
        <v/>
      </c>
      <c r="BL1373" s="279" t="str">
        <f t="shared" si="102"/>
        <v/>
      </c>
      <c r="BM1373" s="279" t="str">
        <f t="shared" si="103"/>
        <v/>
      </c>
      <c r="BN1373" s="279" t="str">
        <f t="shared" si="104"/>
        <v/>
      </c>
      <c r="BO1373" s="279" t="str">
        <f t="shared" si="105"/>
        <v/>
      </c>
      <c r="BP1373" s="279" t="str">
        <f t="shared" si="106"/>
        <v/>
      </c>
      <c r="BQ1373" s="282" t="str">
        <f t="shared" si="107"/>
        <v/>
      </c>
      <c r="BR1373" s="280" t="str">
        <f t="shared" si="108"/>
        <v/>
      </c>
      <c r="BS1373" s="282" t="str">
        <f t="shared" si="109"/>
        <v/>
      </c>
    </row>
    <row r="1374" spans="1:71" ht="30" customHeight="1">
      <c r="A1374" s="57"/>
      <c r="B1374" s="376" t="s">
        <v>767</v>
      </c>
      <c r="C1374" s="376"/>
      <c r="D1374" s="376"/>
      <c r="E1374" s="376"/>
      <c r="F1374" s="376"/>
      <c r="G1374" s="376"/>
      <c r="H1374" s="340">
        <f>VLOOKUP($AG1374,PriceList,3,FALSE)</f>
        <v>12.25</v>
      </c>
      <c r="I1374" s="340"/>
      <c r="J1374" s="341"/>
      <c r="K1374" s="342"/>
      <c r="L1374" s="343"/>
      <c r="M1374" s="343"/>
      <c r="N1374" s="344"/>
      <c r="O1374" s="333"/>
      <c r="P1374" s="333"/>
      <c r="Q1374" s="334"/>
      <c r="R1374" s="334"/>
      <c r="S1374" s="333"/>
      <c r="T1374" s="333"/>
      <c r="U1374" s="334"/>
      <c r="V1374" s="334"/>
      <c r="W1374" s="333"/>
      <c r="X1374" s="333"/>
      <c r="Y1374" s="334"/>
      <c r="Z1374" s="334"/>
      <c r="AA1374" s="333"/>
      <c r="AB1374" s="333"/>
      <c r="AC1374" s="349">
        <f>(SUM(O1374:AB1374))*H1374</f>
        <v>0</v>
      </c>
      <c r="AD1374" s="444"/>
      <c r="AE1374" s="444"/>
      <c r="AF1374" s="21"/>
      <c r="AG1374" s="61" t="s">
        <v>768</v>
      </c>
      <c r="AJ1374" s="116" t="b">
        <f>OR(ISERROR(AC1374),ISERROR(H1374))</f>
        <v>0</v>
      </c>
      <c r="AN1374" s="105"/>
      <c r="AO1374" s="105"/>
      <c r="AP1374" s="105"/>
      <c r="AQ1374" s="68" t="str">
        <f>IFERROR(LEFT(B1374,SEARCH("
",B1374)),B1374)</f>
        <v>Hygiene Package 2:</v>
      </c>
      <c r="AR1374" s="193" t="str">
        <f>IF(AS1374="","",MAX(AR$879:AR1373)+1)</f>
        <v/>
      </c>
      <c r="AS1374" s="252" t="str">
        <f>IF(SUM(O1374:AB1374)&gt;0,AQ1374,"")</f>
        <v/>
      </c>
      <c r="AT1374" s="253" t="str">
        <f>IF(O1374&gt;0,O1374,"")</f>
        <v/>
      </c>
      <c r="AU1374" s="254" t="str">
        <f>IF(Q1374&gt;0,Q1374,"")</f>
        <v/>
      </c>
      <c r="AV1374" s="254" t="str">
        <f>IF(S1374&gt;0,S1374,"")</f>
        <v/>
      </c>
      <c r="AW1374" s="254" t="str">
        <f>IF(U1374&gt;0,U1374,"")</f>
        <v/>
      </c>
      <c r="AX1374" s="254" t="str">
        <f>IF(W1374&gt;0,W1374,"")</f>
        <v/>
      </c>
      <c r="AY1374" s="255" t="str">
        <f>IF(Y1374&gt;0,Y1374,"")</f>
        <v/>
      </c>
      <c r="AZ1374" s="255" t="str">
        <f>IF(AA1374&gt;0,AA1374,"")</f>
        <v/>
      </c>
      <c r="BA1374" s="255" t="str">
        <f>IF(SUM(O1374:AB1374)&gt;0,(SUM(O1374:AB1374)*H1374),"")</f>
        <v/>
      </c>
      <c r="BB1374" s="255" t="str">
        <f>IF(SUM(O1374:AB1374)&gt;0,K1374,"")</f>
        <v/>
      </c>
      <c r="BC1374" s="276" t="str">
        <f>IF(SUM(O1374:AB1374)&gt;0,"ITEM","")</f>
        <v/>
      </c>
      <c r="BD1374" s="193" t="str">
        <f>IF(BE1374="","",MAX(BD$879:BD1373)+1)</f>
        <v/>
      </c>
      <c r="BG1374" s="280" t="str">
        <f t="shared" si="97"/>
        <v/>
      </c>
      <c r="BH1374" s="279" t="str">
        <f t="shared" si="98"/>
        <v/>
      </c>
      <c r="BI1374" s="279" t="str">
        <f t="shared" si="99"/>
        <v/>
      </c>
      <c r="BJ1374" s="279" t="str">
        <f t="shared" si="100"/>
        <v/>
      </c>
      <c r="BK1374" s="279" t="str">
        <f t="shared" si="101"/>
        <v/>
      </c>
      <c r="BL1374" s="279" t="str">
        <f t="shared" si="102"/>
        <v/>
      </c>
      <c r="BM1374" s="279" t="str">
        <f t="shared" si="103"/>
        <v/>
      </c>
      <c r="BN1374" s="279" t="str">
        <f t="shared" si="104"/>
        <v/>
      </c>
      <c r="BO1374" s="279" t="str">
        <f t="shared" si="105"/>
        <v/>
      </c>
      <c r="BP1374" s="279" t="str">
        <f t="shared" si="106"/>
        <v/>
      </c>
      <c r="BQ1374" s="282" t="str">
        <f t="shared" si="107"/>
        <v/>
      </c>
      <c r="BR1374" s="280" t="str">
        <f t="shared" si="108"/>
        <v/>
      </c>
      <c r="BS1374" s="282" t="str">
        <f t="shared" si="109"/>
        <v/>
      </c>
    </row>
    <row r="1375" spans="1:71" ht="15" customHeight="1">
      <c r="A1375" s="57"/>
      <c r="B1375" s="30"/>
      <c r="C1375" s="375" t="s">
        <v>769</v>
      </c>
      <c r="D1375" s="375"/>
      <c r="E1375" s="375"/>
      <c r="F1375" s="375"/>
      <c r="G1375" s="375"/>
      <c r="H1375" s="375"/>
      <c r="I1375" s="375"/>
      <c r="J1375" s="59"/>
      <c r="K1375" s="37"/>
      <c r="L1375" s="37"/>
      <c r="M1375" s="37"/>
      <c r="N1375" s="37"/>
      <c r="O1375" s="37"/>
      <c r="P1375" s="37"/>
      <c r="Q1375" s="37"/>
      <c r="R1375" s="37"/>
      <c r="S1375" s="37"/>
      <c r="T1375" s="37"/>
      <c r="U1375" s="37"/>
      <c r="V1375" s="37"/>
      <c r="W1375" s="37"/>
      <c r="X1375" s="37"/>
      <c r="Y1375" s="37"/>
      <c r="Z1375" s="37"/>
      <c r="AA1375" s="37"/>
      <c r="AB1375" s="37"/>
      <c r="AC1375" s="37"/>
      <c r="AD1375" s="37"/>
      <c r="AE1375" s="30"/>
      <c r="AF1375" s="21"/>
      <c r="AN1375" s="105"/>
      <c r="AO1375" s="105"/>
      <c r="AP1375" s="105"/>
      <c r="AR1375" s="193" t="str">
        <f>IF(AS1375="","",MAX(AR$879:AR1374)+1)</f>
        <v/>
      </c>
      <c r="BD1375" s="193" t="str">
        <f>IF(BE1375="","",MAX(BD$879:BD1374)+1)</f>
        <v/>
      </c>
      <c r="BG1375" s="280" t="str">
        <f t="shared" si="97"/>
        <v/>
      </c>
      <c r="BH1375" s="279" t="str">
        <f t="shared" si="98"/>
        <v/>
      </c>
      <c r="BI1375" s="279" t="str">
        <f t="shared" si="99"/>
        <v/>
      </c>
      <c r="BJ1375" s="279" t="str">
        <f t="shared" si="100"/>
        <v/>
      </c>
      <c r="BK1375" s="279" t="str">
        <f t="shared" si="101"/>
        <v/>
      </c>
      <c r="BL1375" s="279" t="str">
        <f t="shared" si="102"/>
        <v/>
      </c>
      <c r="BM1375" s="279" t="str">
        <f t="shared" si="103"/>
        <v/>
      </c>
      <c r="BN1375" s="279" t="str">
        <f t="shared" si="104"/>
        <v/>
      </c>
      <c r="BO1375" s="279" t="str">
        <f t="shared" si="105"/>
        <v/>
      </c>
      <c r="BP1375" s="279" t="str">
        <f t="shared" si="106"/>
        <v/>
      </c>
      <c r="BQ1375" s="282" t="str">
        <f t="shared" si="107"/>
        <v/>
      </c>
      <c r="BR1375" s="280" t="str">
        <f t="shared" si="108"/>
        <v/>
      </c>
      <c r="BS1375" s="282" t="str">
        <f t="shared" si="109"/>
        <v/>
      </c>
    </row>
    <row r="1376" spans="1:71" ht="15" customHeight="1">
      <c r="A1376" s="57"/>
      <c r="B1376" s="30"/>
      <c r="C1376" s="375" t="s">
        <v>743</v>
      </c>
      <c r="D1376" s="375"/>
      <c r="E1376" s="375"/>
      <c r="F1376" s="375"/>
      <c r="G1376" s="375"/>
      <c r="H1376" s="375"/>
      <c r="I1376" s="375"/>
      <c r="J1376" s="59"/>
      <c r="K1376" s="37"/>
      <c r="L1376" s="37"/>
      <c r="M1376" s="37"/>
      <c r="N1376" s="37"/>
      <c r="O1376" s="37"/>
      <c r="P1376" s="37"/>
      <c r="Q1376" s="37"/>
      <c r="R1376" s="37"/>
      <c r="S1376" s="37"/>
      <c r="T1376" s="37"/>
      <c r="U1376" s="37"/>
      <c r="V1376" s="37"/>
      <c r="W1376" s="37"/>
      <c r="X1376" s="37"/>
      <c r="Y1376" s="37"/>
      <c r="Z1376" s="37"/>
      <c r="AA1376" s="37"/>
      <c r="AB1376" s="37"/>
      <c r="AC1376" s="37"/>
      <c r="AD1376" s="37"/>
      <c r="AE1376" s="30"/>
      <c r="AF1376" s="21"/>
      <c r="AN1376" s="105"/>
      <c r="AO1376" s="105"/>
      <c r="AP1376" s="105"/>
      <c r="AR1376" s="193" t="str">
        <f>IF(AS1376="","",MAX(AR$879:AR1375)+1)</f>
        <v/>
      </c>
      <c r="BD1376" s="193" t="str">
        <f>IF(BE1376="","",MAX(BD$879:BD1375)+1)</f>
        <v/>
      </c>
      <c r="BG1376" s="280" t="str">
        <f t="shared" si="97"/>
        <v/>
      </c>
      <c r="BH1376" s="279" t="str">
        <f t="shared" si="98"/>
        <v/>
      </c>
      <c r="BI1376" s="279" t="str">
        <f t="shared" si="99"/>
        <v/>
      </c>
      <c r="BJ1376" s="279" t="str">
        <f t="shared" si="100"/>
        <v/>
      </c>
      <c r="BK1376" s="279" t="str">
        <f t="shared" si="101"/>
        <v/>
      </c>
      <c r="BL1376" s="279" t="str">
        <f t="shared" si="102"/>
        <v/>
      </c>
      <c r="BM1376" s="279" t="str">
        <f t="shared" si="103"/>
        <v/>
      </c>
      <c r="BN1376" s="279" t="str">
        <f t="shared" si="104"/>
        <v/>
      </c>
      <c r="BO1376" s="279" t="str">
        <f t="shared" si="105"/>
        <v/>
      </c>
      <c r="BP1376" s="279" t="str">
        <f t="shared" si="106"/>
        <v/>
      </c>
      <c r="BQ1376" s="282" t="str">
        <f t="shared" si="107"/>
        <v/>
      </c>
      <c r="BR1376" s="280" t="str">
        <f t="shared" si="108"/>
        <v/>
      </c>
      <c r="BS1376" s="282" t="str">
        <f t="shared" si="109"/>
        <v/>
      </c>
    </row>
    <row r="1377" spans="1:71" ht="7" customHeight="1">
      <c r="A1377" s="21"/>
      <c r="B1377" s="21"/>
      <c r="C1377" s="21"/>
      <c r="D1377" s="21"/>
      <c r="E1377" s="21"/>
      <c r="F1377" s="21"/>
      <c r="G1377" s="21"/>
      <c r="H1377" s="21"/>
      <c r="I1377" s="21"/>
      <c r="J1377" s="21"/>
      <c r="K1377" s="21"/>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N1377" s="105"/>
      <c r="AO1377" s="105"/>
      <c r="AP1377" s="105"/>
      <c r="AR1377" s="193" t="str">
        <f>IF(AS1377="","",MAX(AR$879:AR1376)+1)</f>
        <v/>
      </c>
      <c r="BD1377" s="193" t="str">
        <f>IF(BE1377="","",MAX(BD$879:BD1376)+1)</f>
        <v/>
      </c>
      <c r="BG1377" s="280" t="str">
        <f t="shared" si="97"/>
        <v/>
      </c>
      <c r="BH1377" s="279" t="str">
        <f t="shared" si="98"/>
        <v/>
      </c>
      <c r="BI1377" s="279" t="str">
        <f t="shared" si="99"/>
        <v/>
      </c>
      <c r="BJ1377" s="279" t="str">
        <f t="shared" si="100"/>
        <v/>
      </c>
      <c r="BK1377" s="279" t="str">
        <f t="shared" si="101"/>
        <v/>
      </c>
      <c r="BL1377" s="279" t="str">
        <f t="shared" si="102"/>
        <v/>
      </c>
      <c r="BM1377" s="279" t="str">
        <f t="shared" si="103"/>
        <v/>
      </c>
      <c r="BN1377" s="279" t="str">
        <f t="shared" si="104"/>
        <v/>
      </c>
      <c r="BO1377" s="279" t="str">
        <f t="shared" si="105"/>
        <v/>
      </c>
      <c r="BP1377" s="279" t="str">
        <f t="shared" si="106"/>
        <v/>
      </c>
      <c r="BQ1377" s="282" t="str">
        <f t="shared" si="107"/>
        <v/>
      </c>
      <c r="BR1377" s="280" t="str">
        <f t="shared" si="108"/>
        <v/>
      </c>
      <c r="BS1377" s="282" t="str">
        <f t="shared" si="109"/>
        <v/>
      </c>
    </row>
    <row r="1378" spans="1:71" ht="30" customHeight="1">
      <c r="A1378" s="57"/>
      <c r="B1378" s="376" t="s">
        <v>770</v>
      </c>
      <c r="C1378" s="376"/>
      <c r="D1378" s="376"/>
      <c r="E1378" s="376"/>
      <c r="F1378" s="376"/>
      <c r="G1378" s="376"/>
      <c r="H1378" s="340">
        <f>VLOOKUP($AG1378,PriceList,3,FALSE)</f>
        <v>150</v>
      </c>
      <c r="I1378" s="340"/>
      <c r="J1378" s="341"/>
      <c r="K1378" s="342"/>
      <c r="L1378" s="343"/>
      <c r="M1378" s="343"/>
      <c r="N1378" s="344"/>
      <c r="O1378" s="333"/>
      <c r="P1378" s="333"/>
      <c r="Q1378" s="334"/>
      <c r="R1378" s="334"/>
      <c r="S1378" s="333"/>
      <c r="T1378" s="333"/>
      <c r="U1378" s="334"/>
      <c r="V1378" s="334"/>
      <c r="W1378" s="333"/>
      <c r="X1378" s="333"/>
      <c r="Y1378" s="334"/>
      <c r="Z1378" s="334"/>
      <c r="AA1378" s="333"/>
      <c r="AB1378" s="333"/>
      <c r="AC1378" s="349">
        <f>(SUM(O1378:AB1378))*H1378</f>
        <v>0</v>
      </c>
      <c r="AD1378" s="444"/>
      <c r="AE1378" s="444"/>
      <c r="AF1378" s="21"/>
      <c r="AG1378" s="61" t="s">
        <v>771</v>
      </c>
      <c r="AJ1378" s="116" t="b">
        <f>OR(ISERROR(AC1378),ISERROR(H1378))</f>
        <v>0</v>
      </c>
      <c r="AN1378" s="105"/>
      <c r="AO1378" s="105"/>
      <c r="AP1378" s="105"/>
      <c r="AQ1378" s="68" t="str">
        <f>IFERROR(LEFT(B1378,SEARCH("
",B1378)),B1378)</f>
        <v>Hygiene Package 3:</v>
      </c>
      <c r="AR1378" s="193" t="str">
        <f>IF(AS1378="","",MAX(AR$879:AR1377)+1)</f>
        <v/>
      </c>
      <c r="AS1378" s="252" t="str">
        <f>IF(SUM(O1378:AB1378)&gt;0,AQ1378,"")</f>
        <v/>
      </c>
      <c r="AT1378" s="253" t="str">
        <f>IF(O1378&gt;0,O1378,"")</f>
        <v/>
      </c>
      <c r="AU1378" s="254" t="str">
        <f>IF(Q1378&gt;0,Q1378,"")</f>
        <v/>
      </c>
      <c r="AV1378" s="254" t="str">
        <f>IF(S1378&gt;0,S1378,"")</f>
        <v/>
      </c>
      <c r="AW1378" s="254" t="str">
        <f>IF(U1378&gt;0,U1378,"")</f>
        <v/>
      </c>
      <c r="AX1378" s="254" t="str">
        <f>IF(W1378&gt;0,W1378,"")</f>
        <v/>
      </c>
      <c r="AY1378" s="255" t="str">
        <f>IF(Y1378&gt;0,Y1378,"")</f>
        <v/>
      </c>
      <c r="AZ1378" s="255" t="str">
        <f>IF(AA1378&gt;0,AA1378,"")</f>
        <v/>
      </c>
      <c r="BA1378" s="255" t="str">
        <f>IF(SUM(O1378:AB1378)&gt;0,(SUM(O1378:AB1378)*H1378),"")</f>
        <v/>
      </c>
      <c r="BB1378" s="255" t="str">
        <f>IF(SUM(O1378:AB1378)&gt;0,K1378,"")</f>
        <v/>
      </c>
      <c r="BC1378" s="276" t="str">
        <f>IF(SUM(O1378:AB1378)&gt;0,"ITEM","")</f>
        <v/>
      </c>
      <c r="BD1378" s="193" t="str">
        <f>IF(BE1378="","",MAX(BD$879:BD1377)+1)</f>
        <v/>
      </c>
      <c r="BG1378" s="280" t="str">
        <f t="shared" si="97"/>
        <v/>
      </c>
      <c r="BH1378" s="279" t="str">
        <f t="shared" si="98"/>
        <v/>
      </c>
      <c r="BI1378" s="279" t="str">
        <f t="shared" si="99"/>
        <v/>
      </c>
      <c r="BJ1378" s="279" t="str">
        <f t="shared" si="100"/>
        <v/>
      </c>
      <c r="BK1378" s="279" t="str">
        <f t="shared" si="101"/>
        <v/>
      </c>
      <c r="BL1378" s="279" t="str">
        <f t="shared" si="102"/>
        <v/>
      </c>
      <c r="BM1378" s="279" t="str">
        <f t="shared" si="103"/>
        <v/>
      </c>
      <c r="BN1378" s="279" t="str">
        <f t="shared" si="104"/>
        <v/>
      </c>
      <c r="BO1378" s="279" t="str">
        <f t="shared" si="105"/>
        <v/>
      </c>
      <c r="BP1378" s="279" t="str">
        <f t="shared" si="106"/>
        <v/>
      </c>
      <c r="BQ1378" s="282" t="str">
        <f t="shared" si="107"/>
        <v/>
      </c>
      <c r="BR1378" s="280" t="str">
        <f t="shared" si="108"/>
        <v/>
      </c>
      <c r="BS1378" s="282" t="str">
        <f t="shared" si="109"/>
        <v/>
      </c>
    </row>
    <row r="1379" spans="1:71" ht="15" customHeight="1">
      <c r="A1379" s="57"/>
      <c r="B1379" s="30"/>
      <c r="C1379" s="375" t="s">
        <v>772</v>
      </c>
      <c r="D1379" s="375"/>
      <c r="E1379" s="375"/>
      <c r="F1379" s="375"/>
      <c r="G1379" s="375"/>
      <c r="H1379" s="375"/>
      <c r="I1379" s="375"/>
      <c r="J1379" s="59"/>
      <c r="K1379" s="37"/>
      <c r="L1379" s="37"/>
      <c r="M1379" s="37"/>
      <c r="N1379" s="37"/>
      <c r="O1379" s="37"/>
      <c r="P1379" s="37"/>
      <c r="Q1379" s="37"/>
      <c r="R1379" s="37"/>
      <c r="S1379" s="37"/>
      <c r="T1379" s="37"/>
      <c r="U1379" s="37"/>
      <c r="V1379" s="37"/>
      <c r="W1379" s="37"/>
      <c r="X1379" s="37"/>
      <c r="Y1379" s="37"/>
      <c r="Z1379" s="37"/>
      <c r="AA1379" s="37"/>
      <c r="AB1379" s="37"/>
      <c r="AC1379" s="37"/>
      <c r="AD1379" s="37"/>
      <c r="AE1379" s="30"/>
      <c r="AF1379" s="21"/>
      <c r="AN1379" s="105"/>
      <c r="AO1379" s="105"/>
      <c r="AP1379" s="105"/>
      <c r="AR1379" s="193" t="str">
        <f>IF(AS1379="","",MAX(AR$879:AR1378)+1)</f>
        <v/>
      </c>
      <c r="BD1379" s="193" t="str">
        <f>IF(BE1379="","",MAX(BD$879:BD1378)+1)</f>
        <v/>
      </c>
      <c r="BG1379" s="280" t="str">
        <f t="shared" ref="BG1379:BG1390" si="110">IFERROR(INDEX($AS$882:$AS$1390,MATCH(ROW()-ROW($BG$866),$AR$882:$AR$1390,0)),"")</f>
        <v/>
      </c>
      <c r="BH1379" s="279" t="str">
        <f t="shared" ref="BH1379:BH1390" si="111">IFERROR(INDEX($AT$882:$AT$1390,MATCH(ROW()-ROW($BH$866),$AR$882:$AR$1390,0)),"")</f>
        <v/>
      </c>
      <c r="BI1379" s="279" t="str">
        <f t="shared" ref="BI1379:BI1390" si="112">IFERROR(INDEX($AU$882:$AU$1390,MATCH(ROW()-ROW($BI$866),$AR$882:$AR$1390,0)),"")</f>
        <v/>
      </c>
      <c r="BJ1379" s="279" t="str">
        <f t="shared" ref="BJ1379:BJ1390" si="113">IFERROR(INDEX($AV$882:$AV$1390,MATCH(ROW()-ROW($BJ$866),$AR$882:$AR$1390,0)),"")</f>
        <v/>
      </c>
      <c r="BK1379" s="279" t="str">
        <f t="shared" ref="BK1379:BK1390" si="114">IFERROR(INDEX($AW$882:$AW$1390,MATCH(ROW()-ROW($BK$866),$AR$882:$AR$1390,0)),"")</f>
        <v/>
      </c>
      <c r="BL1379" s="279" t="str">
        <f t="shared" ref="BL1379:BL1390" si="115">IFERROR(INDEX($AX$882:$AX$1390,MATCH(ROW()-ROW($BL$866),$AR$882:$AR$1390,0)),"")</f>
        <v/>
      </c>
      <c r="BM1379" s="279" t="str">
        <f t="shared" ref="BM1379:BM1390" si="116">IFERROR(INDEX($AY$882:$AY$1390,MATCH(ROW()-ROW($BM$866),$AR$882:$AR$1390,0)),"")</f>
        <v/>
      </c>
      <c r="BN1379" s="279" t="str">
        <f t="shared" ref="BN1379:BN1390" si="117">IFERROR(INDEX($AZ$882:$AZ$1390,MATCH(ROW()-ROW($BN$866),$AR$882:$AR$1390,0)),"")</f>
        <v/>
      </c>
      <c r="BO1379" s="279" t="str">
        <f t="shared" ref="BO1379:BO1390" si="118">IFERROR(INDEX($BA$882:$BA$1390,MATCH(ROW()-ROW($BO$866),$AR$882:$AR$1390,0)),"")</f>
        <v/>
      </c>
      <c r="BP1379" s="279" t="str">
        <f t="shared" ref="BP1379:BP1390" si="119">IFERROR(INDEX($BB$882:$BB$1390,MATCH(ROW()-ROW($BP$866),$AR$882:$AR$1390,0)),"")</f>
        <v/>
      </c>
      <c r="BQ1379" s="282" t="str">
        <f t="shared" ref="BQ1379:BQ1390" si="120">IFERROR(INDEX($BC$882:$BC$1390,MATCH(ROW()-ROW($BQ$866),$AR$882:$AR$1390,0)),"")</f>
        <v/>
      </c>
      <c r="BR1379" s="280" t="str">
        <f t="shared" ref="BR1379:BR1390" si="121">IFERROR(INDEX($BE$882:$BE$1390,MATCH(ROW()-ROW($BR$866),$BD$882:$BD$1390,0)),"")</f>
        <v/>
      </c>
      <c r="BS1379" s="282" t="str">
        <f t="shared" ref="BS1379:BS1390" si="122">IFERROR(INDEX($BF$882:$BF$1390,MATCH(ROW()-ROW($BS$866),$BD$882:$BD$1390,0)),"")</f>
        <v/>
      </c>
    </row>
    <row r="1380" spans="1:71" ht="15" customHeight="1">
      <c r="A1380" s="57"/>
      <c r="B1380" s="30"/>
      <c r="C1380" s="375" t="s">
        <v>745</v>
      </c>
      <c r="D1380" s="375"/>
      <c r="E1380" s="375"/>
      <c r="F1380" s="375"/>
      <c r="G1380" s="375"/>
      <c r="H1380" s="375"/>
      <c r="I1380" s="375"/>
      <c r="J1380" s="59"/>
      <c r="K1380" s="37"/>
      <c r="L1380" s="37"/>
      <c r="M1380" s="37"/>
      <c r="N1380" s="37"/>
      <c r="O1380" s="37"/>
      <c r="P1380" s="37"/>
      <c r="Q1380" s="37"/>
      <c r="R1380" s="37"/>
      <c r="S1380" s="37"/>
      <c r="T1380" s="37"/>
      <c r="U1380" s="37"/>
      <c r="V1380" s="37"/>
      <c r="W1380" s="37"/>
      <c r="X1380" s="37"/>
      <c r="Y1380" s="37"/>
      <c r="Z1380" s="37"/>
      <c r="AA1380" s="37"/>
      <c r="AB1380" s="37"/>
      <c r="AC1380" s="37"/>
      <c r="AD1380" s="37"/>
      <c r="AE1380" s="30"/>
      <c r="AF1380" s="21"/>
      <c r="AN1380" s="105"/>
      <c r="AO1380" s="105"/>
      <c r="AP1380" s="105"/>
      <c r="AR1380" s="193" t="str">
        <f>IF(AS1380="","",MAX(AR$879:AR1379)+1)</f>
        <v/>
      </c>
      <c r="BD1380" s="193" t="str">
        <f>IF(BE1380="","",MAX(BD$879:BD1379)+1)</f>
        <v/>
      </c>
      <c r="BG1380" s="280" t="str">
        <f t="shared" si="110"/>
        <v/>
      </c>
      <c r="BH1380" s="279" t="str">
        <f t="shared" si="111"/>
        <v/>
      </c>
      <c r="BI1380" s="279" t="str">
        <f t="shared" si="112"/>
        <v/>
      </c>
      <c r="BJ1380" s="279" t="str">
        <f t="shared" si="113"/>
        <v/>
      </c>
      <c r="BK1380" s="279" t="str">
        <f t="shared" si="114"/>
        <v/>
      </c>
      <c r="BL1380" s="279" t="str">
        <f t="shared" si="115"/>
        <v/>
      </c>
      <c r="BM1380" s="279" t="str">
        <f t="shared" si="116"/>
        <v/>
      </c>
      <c r="BN1380" s="279" t="str">
        <f t="shared" si="117"/>
        <v/>
      </c>
      <c r="BO1380" s="279" t="str">
        <f t="shared" si="118"/>
        <v/>
      </c>
      <c r="BP1380" s="279" t="str">
        <f t="shared" si="119"/>
        <v/>
      </c>
      <c r="BQ1380" s="282" t="str">
        <f t="shared" si="120"/>
        <v/>
      </c>
      <c r="BR1380" s="280" t="str">
        <f t="shared" si="121"/>
        <v/>
      </c>
      <c r="BS1380" s="282" t="str">
        <f t="shared" si="122"/>
        <v/>
      </c>
    </row>
    <row r="1381" spans="1:71" ht="15" customHeight="1">
      <c r="A1381" s="57"/>
      <c r="B1381" s="30"/>
      <c r="C1381" s="375" t="s">
        <v>743</v>
      </c>
      <c r="D1381" s="375"/>
      <c r="E1381" s="375"/>
      <c r="F1381" s="375"/>
      <c r="G1381" s="375"/>
      <c r="H1381" s="375"/>
      <c r="I1381" s="375"/>
      <c r="J1381" s="375"/>
      <c r="K1381" s="37"/>
      <c r="L1381" s="37"/>
      <c r="M1381" s="37"/>
      <c r="N1381" s="37"/>
      <c r="O1381" s="37"/>
      <c r="P1381" s="37"/>
      <c r="Q1381" s="37"/>
      <c r="R1381" s="37"/>
      <c r="S1381" s="37"/>
      <c r="T1381" s="37"/>
      <c r="U1381" s="37"/>
      <c r="V1381" s="37"/>
      <c r="W1381" s="37"/>
      <c r="X1381" s="37"/>
      <c r="Y1381" s="37"/>
      <c r="Z1381" s="37"/>
      <c r="AA1381" s="37"/>
      <c r="AB1381" s="37"/>
      <c r="AC1381" s="37"/>
      <c r="AD1381" s="37"/>
      <c r="AE1381" s="30"/>
      <c r="AF1381" s="21"/>
      <c r="AN1381" s="105"/>
      <c r="AO1381" s="105"/>
      <c r="AP1381" s="105"/>
      <c r="AR1381" s="193" t="str">
        <f>IF(AS1381="","",MAX(AR$879:AR1380)+1)</f>
        <v/>
      </c>
      <c r="BD1381" s="193" t="str">
        <f>IF(BE1381="","",MAX(BD$879:BD1380)+1)</f>
        <v/>
      </c>
      <c r="BG1381" s="280" t="str">
        <f t="shared" si="110"/>
        <v/>
      </c>
      <c r="BH1381" s="279" t="str">
        <f t="shared" si="111"/>
        <v/>
      </c>
      <c r="BI1381" s="279" t="str">
        <f t="shared" si="112"/>
        <v/>
      </c>
      <c r="BJ1381" s="279" t="str">
        <f t="shared" si="113"/>
        <v/>
      </c>
      <c r="BK1381" s="279" t="str">
        <f t="shared" si="114"/>
        <v/>
      </c>
      <c r="BL1381" s="279" t="str">
        <f t="shared" si="115"/>
        <v/>
      </c>
      <c r="BM1381" s="279" t="str">
        <f t="shared" si="116"/>
        <v/>
      </c>
      <c r="BN1381" s="279" t="str">
        <f t="shared" si="117"/>
        <v/>
      </c>
      <c r="BO1381" s="279" t="str">
        <f t="shared" si="118"/>
        <v/>
      </c>
      <c r="BP1381" s="279" t="str">
        <f t="shared" si="119"/>
        <v/>
      </c>
      <c r="BQ1381" s="282" t="str">
        <f t="shared" si="120"/>
        <v/>
      </c>
      <c r="BR1381" s="280" t="str">
        <f t="shared" si="121"/>
        <v/>
      </c>
      <c r="BS1381" s="282" t="str">
        <f t="shared" si="122"/>
        <v/>
      </c>
    </row>
    <row r="1382" spans="1:71" ht="7" customHeight="1">
      <c r="A1382" s="21"/>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N1382" s="105"/>
      <c r="AO1382" s="105"/>
      <c r="AP1382" s="105"/>
      <c r="AR1382" s="193" t="str">
        <f>IF(AS1382="","",MAX(AR$879:AR1381)+1)</f>
        <v/>
      </c>
      <c r="BD1382" s="193" t="str">
        <f>IF(BE1382="","",MAX(BD$879:BD1381)+1)</f>
        <v/>
      </c>
      <c r="BG1382" s="280" t="str">
        <f t="shared" si="110"/>
        <v/>
      </c>
      <c r="BH1382" s="279" t="str">
        <f t="shared" si="111"/>
        <v/>
      </c>
      <c r="BI1382" s="279" t="str">
        <f t="shared" si="112"/>
        <v/>
      </c>
      <c r="BJ1382" s="279" t="str">
        <f t="shared" si="113"/>
        <v/>
      </c>
      <c r="BK1382" s="279" t="str">
        <f t="shared" si="114"/>
        <v/>
      </c>
      <c r="BL1382" s="279" t="str">
        <f t="shared" si="115"/>
        <v/>
      </c>
      <c r="BM1382" s="279" t="str">
        <f t="shared" si="116"/>
        <v/>
      </c>
      <c r="BN1382" s="279" t="str">
        <f t="shared" si="117"/>
        <v/>
      </c>
      <c r="BO1382" s="279" t="str">
        <f t="shared" si="118"/>
        <v/>
      </c>
      <c r="BP1382" s="279" t="str">
        <f t="shared" si="119"/>
        <v/>
      </c>
      <c r="BQ1382" s="282" t="str">
        <f t="shared" si="120"/>
        <v/>
      </c>
      <c r="BR1382" s="280" t="str">
        <f t="shared" si="121"/>
        <v/>
      </c>
      <c r="BS1382" s="282" t="str">
        <f t="shared" si="122"/>
        <v/>
      </c>
    </row>
    <row r="1383" spans="1:71" ht="30" customHeight="1">
      <c r="A1383" s="57"/>
      <c r="B1383" s="376" t="s">
        <v>773</v>
      </c>
      <c r="C1383" s="376"/>
      <c r="D1383" s="376"/>
      <c r="E1383" s="376"/>
      <c r="F1383" s="376"/>
      <c r="G1383" s="376"/>
      <c r="H1383" s="340">
        <f>VLOOKUP($AG1383,PriceList,3,FALSE)</f>
        <v>30.7</v>
      </c>
      <c r="I1383" s="340"/>
      <c r="J1383" s="341"/>
      <c r="K1383" s="342"/>
      <c r="L1383" s="343"/>
      <c r="M1383" s="343"/>
      <c r="N1383" s="344"/>
      <c r="O1383" s="333"/>
      <c r="P1383" s="333"/>
      <c r="Q1383" s="334"/>
      <c r="R1383" s="334"/>
      <c r="S1383" s="333"/>
      <c r="T1383" s="333"/>
      <c r="U1383" s="334"/>
      <c r="V1383" s="334"/>
      <c r="W1383" s="333"/>
      <c r="X1383" s="333"/>
      <c r="Y1383" s="334"/>
      <c r="Z1383" s="334"/>
      <c r="AA1383" s="333"/>
      <c r="AB1383" s="333"/>
      <c r="AC1383" s="349">
        <f>(SUM(O1383:AB1383))*H1383</f>
        <v>0</v>
      </c>
      <c r="AD1383" s="444"/>
      <c r="AE1383" s="444"/>
      <c r="AF1383" s="21"/>
      <c r="AG1383" s="61" t="s">
        <v>774</v>
      </c>
      <c r="AJ1383" s="116" t="b">
        <f>OR(ISERROR(AC1383),ISERROR(H1383))</f>
        <v>0</v>
      </c>
      <c r="AN1383" s="105"/>
      <c r="AO1383" s="105"/>
      <c r="AP1383" s="105"/>
      <c r="AQ1383" s="68" t="str">
        <f>IFERROR(LEFT(B1383,SEARCH("
",B1383)),B1383)</f>
        <v>Hygiene Package 4:</v>
      </c>
      <c r="AR1383" s="193" t="str">
        <f>IF(AS1383="","",MAX(AR$879:AR1382)+1)</f>
        <v/>
      </c>
      <c r="AS1383" s="252" t="str">
        <f>IF(SUM(O1383:AB1383)&gt;0,AQ1383,"")</f>
        <v/>
      </c>
      <c r="AT1383" s="253" t="str">
        <f>IF(O1383&gt;0,O1383,"")</f>
        <v/>
      </c>
      <c r="AU1383" s="254" t="str">
        <f>IF(Q1383&gt;0,Q1383,"")</f>
        <v/>
      </c>
      <c r="AV1383" s="254" t="str">
        <f>IF(S1383&gt;0,S1383,"")</f>
        <v/>
      </c>
      <c r="AW1383" s="254" t="str">
        <f>IF(U1383&gt;0,U1383,"")</f>
        <v/>
      </c>
      <c r="AX1383" s="254" t="str">
        <f>IF(W1383&gt;0,W1383,"")</f>
        <v/>
      </c>
      <c r="AY1383" s="255" t="str">
        <f>IF(Y1383&gt;0,Y1383,"")</f>
        <v/>
      </c>
      <c r="AZ1383" s="255" t="str">
        <f>IF(AA1383&gt;0,AA1383,"")</f>
        <v/>
      </c>
      <c r="BA1383" s="255" t="str">
        <f>IF(SUM(O1383:AB1383)&gt;0,(SUM(O1383:AB1383)*H1383),"")</f>
        <v/>
      </c>
      <c r="BB1383" s="255" t="str">
        <f>IF(SUM(O1383:AB1383)&gt;0,K1383,"")</f>
        <v/>
      </c>
      <c r="BC1383" s="276" t="str">
        <f>IF(SUM(O1383:AB1383)&gt;0,"ITEM","")</f>
        <v/>
      </c>
      <c r="BD1383" s="193" t="str">
        <f>IF(BE1383="","",MAX(BD$879:BD1382)+1)</f>
        <v/>
      </c>
      <c r="BG1383" s="280" t="str">
        <f t="shared" si="110"/>
        <v/>
      </c>
      <c r="BH1383" s="279" t="str">
        <f t="shared" si="111"/>
        <v/>
      </c>
      <c r="BI1383" s="279" t="str">
        <f t="shared" si="112"/>
        <v/>
      </c>
      <c r="BJ1383" s="279" t="str">
        <f t="shared" si="113"/>
        <v/>
      </c>
      <c r="BK1383" s="279" t="str">
        <f t="shared" si="114"/>
        <v/>
      </c>
      <c r="BL1383" s="279" t="str">
        <f t="shared" si="115"/>
        <v/>
      </c>
      <c r="BM1383" s="279" t="str">
        <f t="shared" si="116"/>
        <v/>
      </c>
      <c r="BN1383" s="279" t="str">
        <f t="shared" si="117"/>
        <v/>
      </c>
      <c r="BO1383" s="279" t="str">
        <f t="shared" si="118"/>
        <v/>
      </c>
      <c r="BP1383" s="279" t="str">
        <f t="shared" si="119"/>
        <v/>
      </c>
      <c r="BQ1383" s="282" t="str">
        <f t="shared" si="120"/>
        <v/>
      </c>
      <c r="BR1383" s="280" t="str">
        <f t="shared" si="121"/>
        <v/>
      </c>
      <c r="BS1383" s="282" t="str">
        <f t="shared" si="122"/>
        <v/>
      </c>
    </row>
    <row r="1384" spans="1:71" ht="15" customHeight="1">
      <c r="A1384" s="57"/>
      <c r="B1384" s="30"/>
      <c r="C1384" s="375" t="s">
        <v>775</v>
      </c>
      <c r="D1384" s="375"/>
      <c r="E1384" s="375"/>
      <c r="F1384" s="375"/>
      <c r="G1384" s="375"/>
      <c r="H1384" s="375"/>
      <c r="I1384" s="375"/>
      <c r="J1384" s="59"/>
      <c r="K1384" s="37"/>
      <c r="L1384" s="37"/>
      <c r="M1384" s="37"/>
      <c r="N1384" s="37"/>
      <c r="O1384" s="37"/>
      <c r="P1384" s="37"/>
      <c r="Q1384" s="37"/>
      <c r="R1384" s="37"/>
      <c r="S1384" s="37"/>
      <c r="T1384" s="37"/>
      <c r="U1384" s="37"/>
      <c r="V1384" s="37"/>
      <c r="W1384" s="37"/>
      <c r="X1384" s="37"/>
      <c r="Y1384" s="37"/>
      <c r="Z1384" s="37"/>
      <c r="AA1384" s="37"/>
      <c r="AB1384" s="37"/>
      <c r="AC1384" s="37"/>
      <c r="AD1384" s="37"/>
      <c r="AE1384" s="30"/>
      <c r="AF1384" s="21"/>
      <c r="AN1384" s="105"/>
      <c r="AO1384" s="105"/>
      <c r="AP1384" s="105"/>
      <c r="AR1384" s="193" t="str">
        <f>IF(AS1384="","",MAX(AR$879:AR1383)+1)</f>
        <v/>
      </c>
      <c r="BD1384" s="193" t="str">
        <f>IF(BE1384="","",MAX(BD$879:BD1383)+1)</f>
        <v/>
      </c>
      <c r="BG1384" s="280" t="str">
        <f t="shared" si="110"/>
        <v/>
      </c>
      <c r="BH1384" s="279" t="str">
        <f t="shared" si="111"/>
        <v/>
      </c>
      <c r="BI1384" s="279" t="str">
        <f t="shared" si="112"/>
        <v/>
      </c>
      <c r="BJ1384" s="279" t="str">
        <f t="shared" si="113"/>
        <v/>
      </c>
      <c r="BK1384" s="279" t="str">
        <f t="shared" si="114"/>
        <v/>
      </c>
      <c r="BL1384" s="279" t="str">
        <f t="shared" si="115"/>
        <v/>
      </c>
      <c r="BM1384" s="279" t="str">
        <f t="shared" si="116"/>
        <v/>
      </c>
      <c r="BN1384" s="279" t="str">
        <f t="shared" si="117"/>
        <v/>
      </c>
      <c r="BO1384" s="279" t="str">
        <f t="shared" si="118"/>
        <v/>
      </c>
      <c r="BP1384" s="279" t="str">
        <f t="shared" si="119"/>
        <v/>
      </c>
      <c r="BQ1384" s="282" t="str">
        <f t="shared" si="120"/>
        <v/>
      </c>
      <c r="BR1384" s="280" t="str">
        <f t="shared" si="121"/>
        <v/>
      </c>
      <c r="BS1384" s="282" t="str">
        <f t="shared" si="122"/>
        <v/>
      </c>
    </row>
    <row r="1385" spans="1:71" ht="15" customHeight="1">
      <c r="A1385" s="57"/>
      <c r="B1385" s="30"/>
      <c r="C1385" s="375" t="s">
        <v>776</v>
      </c>
      <c r="D1385" s="375"/>
      <c r="E1385" s="375"/>
      <c r="F1385" s="375"/>
      <c r="G1385" s="375"/>
      <c r="H1385" s="375"/>
      <c r="I1385" s="375"/>
      <c r="J1385" s="59"/>
      <c r="K1385" s="37"/>
      <c r="L1385" s="37"/>
      <c r="M1385" s="37"/>
      <c r="N1385" s="37"/>
      <c r="O1385" s="37"/>
      <c r="P1385" s="37"/>
      <c r="Q1385" s="37"/>
      <c r="R1385" s="37"/>
      <c r="S1385" s="37"/>
      <c r="T1385" s="37"/>
      <c r="U1385" s="37"/>
      <c r="V1385" s="37"/>
      <c r="W1385" s="37"/>
      <c r="X1385" s="37"/>
      <c r="Y1385" s="37"/>
      <c r="Z1385" s="37"/>
      <c r="AA1385" s="37"/>
      <c r="AB1385" s="37"/>
      <c r="AC1385" s="37"/>
      <c r="AD1385" s="37"/>
      <c r="AE1385" s="30"/>
      <c r="AF1385" s="21"/>
      <c r="AN1385" s="105"/>
      <c r="AO1385" s="105"/>
      <c r="AP1385" s="105"/>
      <c r="AR1385" s="193" t="str">
        <f>IF(AS1385="","",MAX(AR$879:AR1384)+1)</f>
        <v/>
      </c>
      <c r="BD1385" s="193" t="str">
        <f>IF(BE1385="","",MAX(BD$879:BD1384)+1)</f>
        <v/>
      </c>
      <c r="BG1385" s="280" t="str">
        <f t="shared" si="110"/>
        <v/>
      </c>
      <c r="BH1385" s="279" t="str">
        <f t="shared" si="111"/>
        <v/>
      </c>
      <c r="BI1385" s="279" t="str">
        <f t="shared" si="112"/>
        <v/>
      </c>
      <c r="BJ1385" s="279" t="str">
        <f t="shared" si="113"/>
        <v/>
      </c>
      <c r="BK1385" s="279" t="str">
        <f t="shared" si="114"/>
        <v/>
      </c>
      <c r="BL1385" s="279" t="str">
        <f t="shared" si="115"/>
        <v/>
      </c>
      <c r="BM1385" s="279" t="str">
        <f t="shared" si="116"/>
        <v/>
      </c>
      <c r="BN1385" s="279" t="str">
        <f t="shared" si="117"/>
        <v/>
      </c>
      <c r="BO1385" s="279" t="str">
        <f t="shared" si="118"/>
        <v/>
      </c>
      <c r="BP1385" s="279" t="str">
        <f t="shared" si="119"/>
        <v/>
      </c>
      <c r="BQ1385" s="282" t="str">
        <f t="shared" si="120"/>
        <v/>
      </c>
      <c r="BR1385" s="280" t="str">
        <f t="shared" si="121"/>
        <v/>
      </c>
      <c r="BS1385" s="282" t="str">
        <f t="shared" si="122"/>
        <v/>
      </c>
    </row>
    <row r="1386" spans="1:71" ht="7" customHeight="1">
      <c r="A1386" s="21"/>
      <c r="B1386" s="21"/>
      <c r="C1386" s="21"/>
      <c r="D1386" s="21"/>
      <c r="E1386" s="21"/>
      <c r="F1386" s="21"/>
      <c r="G1386" s="21"/>
      <c r="H1386" s="21"/>
      <c r="I1386" s="21"/>
      <c r="J1386" s="21"/>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N1386" s="105"/>
      <c r="AO1386" s="105"/>
      <c r="AP1386" s="105"/>
      <c r="AR1386" s="193" t="str">
        <f>IF(AS1386="","",MAX(AR$879:AR1385)+1)</f>
        <v/>
      </c>
      <c r="BD1386" s="193" t="str">
        <f>IF(BE1386="","",MAX(BD$879:BD1385)+1)</f>
        <v/>
      </c>
      <c r="BG1386" s="280" t="str">
        <f t="shared" si="110"/>
        <v/>
      </c>
      <c r="BH1386" s="279" t="str">
        <f t="shared" si="111"/>
        <v/>
      </c>
      <c r="BI1386" s="279" t="str">
        <f t="shared" si="112"/>
        <v/>
      </c>
      <c r="BJ1386" s="279" t="str">
        <f t="shared" si="113"/>
        <v/>
      </c>
      <c r="BK1386" s="279" t="str">
        <f t="shared" si="114"/>
        <v/>
      </c>
      <c r="BL1386" s="279" t="str">
        <f t="shared" si="115"/>
        <v/>
      </c>
      <c r="BM1386" s="279" t="str">
        <f t="shared" si="116"/>
        <v/>
      </c>
      <c r="BN1386" s="279" t="str">
        <f t="shared" si="117"/>
        <v/>
      </c>
      <c r="BO1386" s="279" t="str">
        <f t="shared" si="118"/>
        <v/>
      </c>
      <c r="BP1386" s="279" t="str">
        <f t="shared" si="119"/>
        <v/>
      </c>
      <c r="BQ1386" s="282" t="str">
        <f t="shared" si="120"/>
        <v/>
      </c>
      <c r="BR1386" s="280" t="str">
        <f t="shared" si="121"/>
        <v/>
      </c>
      <c r="BS1386" s="282" t="str">
        <f t="shared" si="122"/>
        <v/>
      </c>
    </row>
    <row r="1387" spans="1:71" ht="30" customHeight="1">
      <c r="A1387" s="57"/>
      <c r="B1387" s="376" t="s">
        <v>777</v>
      </c>
      <c r="C1387" s="376"/>
      <c r="D1387" s="376"/>
      <c r="E1387" s="376"/>
      <c r="F1387" s="376"/>
      <c r="G1387" s="376"/>
      <c r="H1387" s="340">
        <f>VLOOKUP($AG1387,PriceList,3,FALSE)</f>
        <v>235.75</v>
      </c>
      <c r="I1387" s="340"/>
      <c r="J1387" s="341"/>
      <c r="K1387" s="342"/>
      <c r="L1387" s="343"/>
      <c r="M1387" s="343"/>
      <c r="N1387" s="344"/>
      <c r="O1387" s="333"/>
      <c r="P1387" s="333"/>
      <c r="Q1387" s="334"/>
      <c r="R1387" s="334"/>
      <c r="S1387" s="333"/>
      <c r="T1387" s="333"/>
      <c r="U1387" s="334"/>
      <c r="V1387" s="334"/>
      <c r="W1387" s="333"/>
      <c r="X1387" s="333"/>
      <c r="Y1387" s="334"/>
      <c r="Z1387" s="334"/>
      <c r="AA1387" s="333"/>
      <c r="AB1387" s="333"/>
      <c r="AC1387" s="349">
        <f>(SUM(O1387:AB1387))*H1387</f>
        <v>0</v>
      </c>
      <c r="AD1387" s="444"/>
      <c r="AE1387" s="444"/>
      <c r="AF1387" s="21"/>
      <c r="AG1387" s="61" t="s">
        <v>778</v>
      </c>
      <c r="AJ1387" s="116" t="b">
        <f>OR(ISERROR(AC1387),ISERROR(H1387))</f>
        <v>0</v>
      </c>
      <c r="AN1387" s="105"/>
      <c r="AO1387" s="105"/>
      <c r="AP1387" s="105"/>
      <c r="AQ1387" s="68" t="str">
        <f>IFERROR(LEFT(B1387,SEARCH("
",B1387)),B1387)</f>
        <v>Complete Hygiene Package:</v>
      </c>
      <c r="AR1387" s="193" t="str">
        <f>IF(AS1387="","",MAX(AR$879:AR1386)+1)</f>
        <v/>
      </c>
      <c r="AS1387" s="252" t="str">
        <f>IF(SUM(O1387:AB1387)&gt;0,AQ1387,"")</f>
        <v/>
      </c>
      <c r="AT1387" s="253" t="str">
        <f>IF(O1387&gt;0,O1387,"")</f>
        <v/>
      </c>
      <c r="AU1387" s="254" t="str">
        <f>IF(Q1387&gt;0,Q1387,"")</f>
        <v/>
      </c>
      <c r="AV1387" s="254" t="str">
        <f>IF(S1387&gt;0,S1387,"")</f>
        <v/>
      </c>
      <c r="AW1387" s="254" t="str">
        <f>IF(U1387&gt;0,U1387,"")</f>
        <v/>
      </c>
      <c r="AX1387" s="254" t="str">
        <f>IF(W1387&gt;0,W1387,"")</f>
        <v/>
      </c>
      <c r="AY1387" s="255" t="str">
        <f>IF(Y1387&gt;0,Y1387,"")</f>
        <v/>
      </c>
      <c r="AZ1387" s="255" t="str">
        <f>IF(AA1387&gt;0,AA1387,"")</f>
        <v/>
      </c>
      <c r="BA1387" s="255" t="str">
        <f>IF(SUM(O1387:AB1387)&gt;0,(SUM(O1387:AB1387)*H1387),"")</f>
        <v/>
      </c>
      <c r="BB1387" s="255" t="str">
        <f>IF(SUM(O1387:AB1387)&gt;0,K1387,"")</f>
        <v/>
      </c>
      <c r="BC1387" s="276" t="str">
        <f>IF(SUM(O1387:AB1387)&gt;0,"ITEM","")</f>
        <v/>
      </c>
      <c r="BD1387" s="193" t="str">
        <f>IF(BE1387="","",MAX(BD$879:BD1386)+1)</f>
        <v/>
      </c>
      <c r="BG1387" s="280" t="str">
        <f t="shared" si="110"/>
        <v/>
      </c>
      <c r="BH1387" s="279" t="str">
        <f t="shared" si="111"/>
        <v/>
      </c>
      <c r="BI1387" s="279" t="str">
        <f t="shared" si="112"/>
        <v/>
      </c>
      <c r="BJ1387" s="279" t="str">
        <f t="shared" si="113"/>
        <v/>
      </c>
      <c r="BK1387" s="279" t="str">
        <f t="shared" si="114"/>
        <v/>
      </c>
      <c r="BL1387" s="279" t="str">
        <f t="shared" si="115"/>
        <v/>
      </c>
      <c r="BM1387" s="279" t="str">
        <f t="shared" si="116"/>
        <v/>
      </c>
      <c r="BN1387" s="279" t="str">
        <f t="shared" si="117"/>
        <v/>
      </c>
      <c r="BO1387" s="279" t="str">
        <f t="shared" si="118"/>
        <v/>
      </c>
      <c r="BP1387" s="279" t="str">
        <f t="shared" si="119"/>
        <v/>
      </c>
      <c r="BQ1387" s="282" t="str">
        <f t="shared" si="120"/>
        <v/>
      </c>
      <c r="BR1387" s="280" t="str">
        <f t="shared" si="121"/>
        <v/>
      </c>
      <c r="BS1387" s="282" t="str">
        <f t="shared" si="122"/>
        <v/>
      </c>
    </row>
    <row r="1388" spans="1:71" ht="30" customHeight="1">
      <c r="A1388" s="57"/>
      <c r="B1388" s="30"/>
      <c r="C1388" s="375" t="s">
        <v>779</v>
      </c>
      <c r="D1388" s="375"/>
      <c r="E1388" s="375"/>
      <c r="F1388" s="375"/>
      <c r="G1388" s="375"/>
      <c r="H1388" s="375"/>
      <c r="I1388" s="375"/>
      <c r="J1388" s="59"/>
      <c r="K1388" s="37"/>
      <c r="L1388" s="37"/>
      <c r="M1388" s="37"/>
      <c r="N1388" s="37"/>
      <c r="O1388" s="37"/>
      <c r="P1388" s="37"/>
      <c r="Q1388" s="37"/>
      <c r="R1388" s="37"/>
      <c r="S1388" s="37"/>
      <c r="T1388" s="37"/>
      <c r="U1388" s="37"/>
      <c r="V1388" s="37"/>
      <c r="W1388" s="37"/>
      <c r="X1388" s="37"/>
      <c r="Y1388" s="37"/>
      <c r="Z1388" s="37"/>
      <c r="AA1388" s="37"/>
      <c r="AB1388" s="37"/>
      <c r="AC1388" s="37"/>
      <c r="AD1388" s="37"/>
      <c r="AE1388" s="30"/>
      <c r="AF1388" s="21"/>
      <c r="AN1388" s="105"/>
      <c r="AO1388" s="105"/>
      <c r="AP1388" s="105"/>
      <c r="AR1388" s="193" t="str">
        <f>IF(AS1388="","",MAX(AR$879:AR1387)+1)</f>
        <v/>
      </c>
      <c r="BD1388" s="193" t="str">
        <f>IF(BE1388="","",MAX(BD$879:BD1387)+1)</f>
        <v/>
      </c>
      <c r="BG1388" s="280" t="str">
        <f t="shared" si="110"/>
        <v/>
      </c>
      <c r="BH1388" s="279" t="str">
        <f t="shared" si="111"/>
        <v/>
      </c>
      <c r="BI1388" s="279" t="str">
        <f t="shared" si="112"/>
        <v/>
      </c>
      <c r="BJ1388" s="279" t="str">
        <f t="shared" si="113"/>
        <v/>
      </c>
      <c r="BK1388" s="279" t="str">
        <f t="shared" si="114"/>
        <v/>
      </c>
      <c r="BL1388" s="279" t="str">
        <f t="shared" si="115"/>
        <v/>
      </c>
      <c r="BM1388" s="279" t="str">
        <f t="shared" si="116"/>
        <v/>
      </c>
      <c r="BN1388" s="279" t="str">
        <f t="shared" si="117"/>
        <v/>
      </c>
      <c r="BO1388" s="279" t="str">
        <f t="shared" si="118"/>
        <v/>
      </c>
      <c r="BP1388" s="279" t="str">
        <f t="shared" si="119"/>
        <v/>
      </c>
      <c r="BQ1388" s="282" t="str">
        <f t="shared" si="120"/>
        <v/>
      </c>
      <c r="BR1388" s="280" t="str">
        <f t="shared" si="121"/>
        <v/>
      </c>
      <c r="BS1388" s="282" t="str">
        <f t="shared" si="122"/>
        <v/>
      </c>
    </row>
    <row r="1389" spans="1:71" ht="7" customHeight="1">
      <c r="A1389" s="21"/>
      <c r="B1389" s="21"/>
      <c r="C1389" s="21"/>
      <c r="D1389" s="21"/>
      <c r="E1389" s="21"/>
      <c r="F1389" s="21"/>
      <c r="G1389" s="21"/>
      <c r="H1389" s="21"/>
      <c r="I1389" s="21"/>
      <c r="J1389" s="21"/>
      <c r="K1389" s="21"/>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R1389" s="193" t="str">
        <f>IF(AS1389="","",MAX(AR$879:AR1388)+1)</f>
        <v/>
      </c>
      <c r="BD1389" s="193" t="str">
        <f>IF(BE1389="","",MAX(BD$879:BD1388)+1)</f>
        <v/>
      </c>
      <c r="BF1389" s="263" t="b">
        <f>NOT(ISBLANK(E1390))</f>
        <v>0</v>
      </c>
      <c r="BG1389" s="280" t="str">
        <f t="shared" si="110"/>
        <v/>
      </c>
      <c r="BH1389" s="279" t="str">
        <f t="shared" si="111"/>
        <v/>
      </c>
      <c r="BI1389" s="279" t="str">
        <f t="shared" si="112"/>
        <v/>
      </c>
      <c r="BJ1389" s="279" t="str">
        <f t="shared" si="113"/>
        <v/>
      </c>
      <c r="BK1389" s="279" t="str">
        <f t="shared" si="114"/>
        <v/>
      </c>
      <c r="BL1389" s="279" t="str">
        <f t="shared" si="115"/>
        <v/>
      </c>
      <c r="BM1389" s="279" t="str">
        <f t="shared" si="116"/>
        <v/>
      </c>
      <c r="BN1389" s="279" t="str">
        <f t="shared" si="117"/>
        <v/>
      </c>
      <c r="BO1389" s="279" t="str">
        <f t="shared" si="118"/>
        <v/>
      </c>
      <c r="BP1389" s="279" t="str">
        <f t="shared" si="119"/>
        <v/>
      </c>
      <c r="BQ1389" s="282" t="str">
        <f t="shared" si="120"/>
        <v/>
      </c>
      <c r="BR1389" s="280" t="str">
        <f t="shared" si="121"/>
        <v/>
      </c>
      <c r="BS1389" s="282" t="str">
        <f t="shared" si="122"/>
        <v/>
      </c>
    </row>
    <row r="1390" spans="1:71" ht="25" customHeight="1">
      <c r="A1390" s="57"/>
      <c r="B1390" s="328" t="s">
        <v>53</v>
      </c>
      <c r="C1390" s="328"/>
      <c r="D1390" s="328"/>
      <c r="E1390" s="329"/>
      <c r="F1390" s="330"/>
      <c r="G1390" s="330"/>
      <c r="H1390" s="330"/>
      <c r="I1390" s="330"/>
      <c r="J1390" s="330"/>
      <c r="K1390" s="330"/>
      <c r="L1390" s="330"/>
      <c r="M1390" s="330"/>
      <c r="N1390" s="330"/>
      <c r="O1390" s="330"/>
      <c r="P1390" s="330"/>
      <c r="Q1390" s="330"/>
      <c r="R1390" s="330"/>
      <c r="S1390" s="330"/>
      <c r="T1390" s="330"/>
      <c r="U1390" s="330"/>
      <c r="V1390" s="330"/>
      <c r="W1390" s="330"/>
      <c r="X1390" s="330"/>
      <c r="Y1390" s="330"/>
      <c r="Z1390" s="330"/>
      <c r="AA1390" s="330"/>
      <c r="AB1390" s="330"/>
      <c r="AC1390" s="330"/>
      <c r="AD1390" s="330"/>
      <c r="AE1390" s="331"/>
      <c r="AF1390" s="21"/>
      <c r="AR1390" s="193" t="str">
        <f>IF(AS1390="","",MAX(AR$879:AR1389)+1)</f>
        <v/>
      </c>
      <c r="BD1390" s="193" t="str">
        <f>IF(BE1390="","",MAX(BD$879:BD1389)+1)</f>
        <v/>
      </c>
      <c r="BE1390" s="252" t="str">
        <f>IF(BF1389=TRUE,E1390,"")</f>
        <v/>
      </c>
      <c r="BF1390" s="252" t="str">
        <f>IF(BF1389=TRUE,"NOTE","")</f>
        <v/>
      </c>
      <c r="BG1390" s="280" t="str">
        <f t="shared" si="110"/>
        <v/>
      </c>
      <c r="BH1390" s="279" t="str">
        <f t="shared" si="111"/>
        <v/>
      </c>
      <c r="BI1390" s="279" t="str">
        <f t="shared" si="112"/>
        <v/>
      </c>
      <c r="BJ1390" s="279" t="str">
        <f t="shared" si="113"/>
        <v/>
      </c>
      <c r="BK1390" s="279" t="str">
        <f t="shared" si="114"/>
        <v/>
      </c>
      <c r="BL1390" s="279" t="str">
        <f t="shared" si="115"/>
        <v/>
      </c>
      <c r="BM1390" s="279" t="str">
        <f t="shared" si="116"/>
        <v/>
      </c>
      <c r="BN1390" s="279" t="str">
        <f t="shared" si="117"/>
        <v/>
      </c>
      <c r="BO1390" s="279" t="str">
        <f t="shared" si="118"/>
        <v/>
      </c>
      <c r="BP1390" s="279" t="str">
        <f t="shared" si="119"/>
        <v/>
      </c>
      <c r="BQ1390" s="282" t="str">
        <f t="shared" si="120"/>
        <v/>
      </c>
      <c r="BR1390" s="280" t="str">
        <f t="shared" si="121"/>
        <v/>
      </c>
      <c r="BS1390" s="282" t="str">
        <f t="shared" si="122"/>
        <v/>
      </c>
    </row>
    <row r="1391" spans="1:71" ht="10" customHeight="1">
      <c r="A1391" s="57"/>
      <c r="B1391" s="9"/>
      <c r="C1391" s="52"/>
      <c r="D1391" s="52"/>
      <c r="E1391" s="52"/>
      <c r="F1391" s="52"/>
      <c r="G1391" s="52"/>
      <c r="H1391" s="52"/>
      <c r="I1391" s="52"/>
      <c r="J1391" s="52"/>
      <c r="K1391" s="52"/>
      <c r="L1391" s="52"/>
      <c r="M1391" s="52"/>
      <c r="N1391" s="52"/>
      <c r="O1391" s="52"/>
      <c r="P1391" s="52"/>
      <c r="Q1391" s="52"/>
      <c r="R1391" s="52"/>
      <c r="S1391" s="52"/>
      <c r="T1391" s="52"/>
      <c r="U1391" s="52"/>
      <c r="V1391" s="52"/>
      <c r="W1391" s="52"/>
      <c r="X1391" s="52"/>
      <c r="Y1391" s="52"/>
      <c r="Z1391" s="52"/>
      <c r="AA1391" s="52"/>
      <c r="AB1391" s="52"/>
      <c r="AC1391" s="52"/>
      <c r="AD1391" s="52"/>
      <c r="AE1391" s="52"/>
      <c r="AF1391" s="21"/>
    </row>
    <row r="1392" spans="1:71" ht="20.149999999999999" customHeight="1">
      <c r="A1392" s="350">
        <f>A1362+1</f>
        <v>25</v>
      </c>
      <c r="B1392" s="350"/>
      <c r="C1392" s="71"/>
      <c r="D1392" s="71"/>
      <c r="E1392" s="71"/>
      <c r="F1392" s="71"/>
      <c r="G1392" s="71"/>
      <c r="H1392" s="71"/>
      <c r="I1392" s="71"/>
      <c r="J1392" s="71"/>
      <c r="K1392" s="71"/>
      <c r="L1392" s="71"/>
      <c r="M1392" s="71"/>
      <c r="N1392" s="71"/>
      <c r="O1392" s="71"/>
      <c r="P1392" s="71"/>
      <c r="Q1392" s="71"/>
      <c r="R1392" s="71"/>
      <c r="S1392" s="71"/>
      <c r="T1392" s="71"/>
      <c r="U1392" s="71"/>
      <c r="V1392" s="71"/>
      <c r="W1392" s="71"/>
      <c r="X1392" s="71"/>
      <c r="Y1392" s="71"/>
      <c r="Z1392" s="71"/>
      <c r="AA1392" s="71"/>
      <c r="AB1392" s="71"/>
      <c r="AC1392" s="71"/>
      <c r="AD1392" s="71"/>
      <c r="AE1392" s="7"/>
      <c r="AF1392" s="7"/>
    </row>
    <row r="1393" spans="1:32" ht="30" customHeight="1">
      <c r="A1393" s="57"/>
      <c r="B1393" s="9"/>
      <c r="C1393" s="52"/>
      <c r="D1393" s="52"/>
      <c r="E1393" s="52"/>
      <c r="F1393" s="52"/>
      <c r="G1393" s="52"/>
      <c r="H1393" s="52"/>
      <c r="I1393" s="52"/>
      <c r="J1393" s="52"/>
      <c r="K1393" s="52"/>
      <c r="L1393" s="52"/>
      <c r="M1393" s="52"/>
      <c r="N1393" s="52"/>
      <c r="O1393" s="52"/>
      <c r="P1393" s="52"/>
      <c r="Q1393" s="52"/>
      <c r="R1393" s="52"/>
      <c r="S1393" s="52"/>
      <c r="T1393" s="52"/>
      <c r="U1393" s="52"/>
      <c r="V1393" s="52"/>
      <c r="W1393" s="52"/>
      <c r="X1393" s="52"/>
      <c r="Y1393" s="52"/>
      <c r="Z1393" s="52"/>
      <c r="AA1393" s="52"/>
      <c r="AB1393" s="52"/>
      <c r="AC1393" s="52"/>
      <c r="AD1393" s="52"/>
      <c r="AE1393" s="52"/>
      <c r="AF1393" s="21"/>
    </row>
    <row r="1394" spans="1:32" ht="10" customHeight="1">
      <c r="A1394" s="21"/>
      <c r="B1394" s="8"/>
      <c r="C1394" s="8"/>
      <c r="D1394" s="8"/>
      <c r="E1394" s="8"/>
      <c r="F1394" s="8"/>
      <c r="G1394" s="8"/>
      <c r="H1394" s="8"/>
      <c r="I1394" s="8"/>
      <c r="J1394" s="8"/>
      <c r="K1394" s="8"/>
      <c r="L1394" s="8"/>
      <c r="M1394" s="8"/>
      <c r="N1394" s="8"/>
      <c r="O1394" s="8"/>
      <c r="P1394" s="8"/>
      <c r="Q1394" s="8"/>
      <c r="R1394" s="8"/>
      <c r="S1394" s="8"/>
      <c r="T1394" s="8"/>
      <c r="U1394" s="8"/>
      <c r="V1394" s="8"/>
      <c r="W1394" s="8"/>
      <c r="X1394" s="8"/>
      <c r="Y1394" s="8"/>
      <c r="Z1394" s="8"/>
      <c r="AA1394" s="8"/>
      <c r="AB1394" s="8"/>
      <c r="AC1394" s="8"/>
      <c r="AD1394" s="8"/>
      <c r="AE1394" s="8"/>
      <c r="AF1394" s="21"/>
    </row>
    <row r="1395" spans="1:32" ht="20.149999999999999" customHeight="1">
      <c r="A1395" s="21"/>
      <c r="B1395" s="8"/>
      <c r="C1395" s="418" t="s">
        <v>139</v>
      </c>
      <c r="D1395" s="418"/>
      <c r="E1395" s="418"/>
      <c r="F1395" s="418"/>
      <c r="G1395" s="418"/>
      <c r="H1395" s="418"/>
      <c r="I1395" s="418"/>
      <c r="J1395" s="418"/>
      <c r="K1395" s="418"/>
      <c r="L1395" s="418"/>
      <c r="M1395" s="418"/>
      <c r="N1395" s="418"/>
      <c r="O1395" s="418"/>
      <c r="P1395" s="418"/>
      <c r="Q1395" s="418"/>
      <c r="R1395" s="418"/>
      <c r="S1395" s="418"/>
      <c r="T1395" s="418"/>
      <c r="U1395" s="418"/>
      <c r="V1395" s="418"/>
      <c r="W1395" s="418"/>
      <c r="X1395" s="418"/>
      <c r="Y1395" s="418"/>
      <c r="Z1395" s="418"/>
      <c r="AA1395" s="418"/>
      <c r="AB1395" s="418"/>
      <c r="AC1395" s="418"/>
      <c r="AD1395" s="418"/>
      <c r="AE1395" s="8"/>
      <c r="AF1395" s="21"/>
    </row>
    <row r="1396" spans="1:32" ht="10" customHeight="1">
      <c r="A1396" s="21"/>
      <c r="B1396" s="8"/>
      <c r="C1396" s="8"/>
      <c r="D1396" s="8"/>
      <c r="E1396" s="8"/>
      <c r="F1396" s="8"/>
      <c r="G1396" s="8"/>
      <c r="H1396" s="8"/>
      <c r="I1396" s="8"/>
      <c r="J1396" s="8"/>
      <c r="K1396" s="8"/>
      <c r="L1396" s="8"/>
      <c r="M1396" s="8"/>
      <c r="N1396" s="8"/>
      <c r="O1396" s="8"/>
      <c r="P1396" s="8"/>
      <c r="Q1396" s="8"/>
      <c r="R1396" s="8"/>
      <c r="S1396" s="8"/>
      <c r="T1396" s="8"/>
      <c r="U1396" s="8"/>
      <c r="V1396" s="8"/>
      <c r="W1396" s="8"/>
      <c r="X1396" s="8"/>
      <c r="Y1396" s="8"/>
      <c r="Z1396" s="8"/>
      <c r="AA1396" s="8"/>
      <c r="AB1396" s="8"/>
      <c r="AC1396" s="8"/>
      <c r="AD1396" s="8"/>
      <c r="AE1396" s="8"/>
      <c r="AF1396" s="21"/>
    </row>
    <row r="1397" spans="1:32" ht="7" customHeight="1">
      <c r="A1397" s="21"/>
      <c r="B1397" s="21"/>
      <c r="C1397" s="21"/>
      <c r="D1397" s="21"/>
      <c r="E1397" s="21"/>
      <c r="F1397" s="21"/>
      <c r="G1397" s="21"/>
      <c r="H1397" s="21"/>
      <c r="I1397" s="21"/>
      <c r="J1397" s="21"/>
      <c r="K1397" s="21"/>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row>
    <row r="1398" spans="1:32" ht="48" customHeight="1">
      <c r="A1398" s="57"/>
      <c r="B1398" s="653" t="s">
        <v>780</v>
      </c>
      <c r="C1398" s="376"/>
      <c r="D1398" s="376"/>
      <c r="E1398" s="376"/>
      <c r="F1398" s="376"/>
      <c r="G1398" s="376"/>
      <c r="H1398" s="376"/>
      <c r="I1398" s="376"/>
      <c r="J1398" s="376"/>
      <c r="K1398" s="376"/>
      <c r="L1398" s="376"/>
      <c r="M1398" s="376"/>
      <c r="N1398" s="376"/>
      <c r="O1398" s="376"/>
      <c r="P1398" s="376"/>
      <c r="Q1398" s="376"/>
      <c r="R1398" s="376"/>
      <c r="S1398" s="376"/>
      <c r="T1398" s="345"/>
      <c r="U1398" s="345"/>
      <c r="V1398" s="345"/>
      <c r="W1398" s="345"/>
      <c r="X1398" s="345"/>
      <c r="Y1398" s="345"/>
      <c r="Z1398" s="345"/>
      <c r="AA1398" s="345"/>
      <c r="AB1398" s="345"/>
      <c r="AC1398" s="345"/>
      <c r="AD1398" s="345"/>
      <c r="AE1398" s="345"/>
      <c r="AF1398" s="21"/>
    </row>
    <row r="1399" spans="1:32" ht="140.15" customHeight="1">
      <c r="A1399" s="57"/>
      <c r="B1399" s="652" t="s">
        <v>781</v>
      </c>
      <c r="C1399" s="652"/>
      <c r="D1399" s="652"/>
      <c r="E1399" s="652"/>
      <c r="F1399" s="652"/>
      <c r="G1399" s="652"/>
      <c r="H1399" s="652"/>
      <c r="I1399" s="652"/>
      <c r="J1399" s="652"/>
      <c r="K1399" s="652"/>
      <c r="L1399" s="652"/>
      <c r="M1399" s="652"/>
      <c r="N1399" s="652"/>
      <c r="O1399" s="652"/>
      <c r="P1399" s="652"/>
      <c r="Q1399" s="652"/>
      <c r="R1399" s="652"/>
      <c r="S1399" s="652"/>
      <c r="T1399" s="345"/>
      <c r="U1399" s="345"/>
      <c r="V1399" s="345"/>
      <c r="W1399" s="345"/>
      <c r="X1399" s="345"/>
      <c r="Y1399" s="345"/>
      <c r="Z1399" s="345"/>
      <c r="AA1399" s="345"/>
      <c r="AB1399" s="345"/>
      <c r="AC1399" s="345"/>
      <c r="AD1399" s="345"/>
      <c r="AE1399" s="345"/>
      <c r="AF1399" s="21"/>
    </row>
    <row r="1400" spans="1:32" ht="7" customHeight="1">
      <c r="A1400" s="21"/>
      <c r="B1400" s="21"/>
      <c r="C1400" s="21"/>
      <c r="D1400" s="21"/>
      <c r="E1400" s="21"/>
      <c r="F1400" s="21"/>
      <c r="G1400" s="21"/>
      <c r="H1400" s="21"/>
      <c r="I1400" s="21"/>
      <c r="J1400" s="21"/>
      <c r="K1400" s="21"/>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row>
    <row r="1401" spans="1:32" ht="30" customHeight="1">
      <c r="A1401" s="57"/>
      <c r="B1401" s="372"/>
      <c r="C1401" s="372"/>
      <c r="D1401" s="372"/>
      <c r="E1401" s="372"/>
      <c r="F1401" s="372"/>
      <c r="G1401" s="372"/>
      <c r="H1401" s="372"/>
      <c r="I1401" s="372"/>
      <c r="J1401" s="372"/>
      <c r="K1401" s="372"/>
      <c r="L1401" s="372"/>
      <c r="M1401" s="372"/>
      <c r="N1401" s="654" t="s">
        <v>782</v>
      </c>
      <c r="O1401" s="655"/>
      <c r="P1401" s="655"/>
      <c r="Q1401" s="655"/>
      <c r="R1401" s="655"/>
      <c r="S1401" s="655"/>
      <c r="T1401" s="655"/>
      <c r="U1401" s="655"/>
      <c r="V1401" s="655"/>
      <c r="W1401" s="655"/>
      <c r="X1401" s="655"/>
      <c r="Y1401" s="655"/>
      <c r="Z1401" s="655"/>
      <c r="AA1401" s="655"/>
      <c r="AB1401" s="655"/>
      <c r="AC1401" s="655"/>
      <c r="AD1401" s="655"/>
      <c r="AE1401" s="655"/>
      <c r="AF1401" s="21"/>
    </row>
    <row r="1402" spans="1:32" ht="134.5" customHeight="1">
      <c r="A1402" s="57"/>
      <c r="B1402" s="372"/>
      <c r="C1402" s="372"/>
      <c r="D1402" s="372"/>
      <c r="E1402" s="372"/>
      <c r="F1402" s="372"/>
      <c r="G1402" s="372"/>
      <c r="H1402" s="372"/>
      <c r="I1402" s="372"/>
      <c r="J1402" s="372"/>
      <c r="K1402" s="372"/>
      <c r="L1402" s="372"/>
      <c r="M1402" s="372"/>
      <c r="N1402" s="445" t="s">
        <v>783</v>
      </c>
      <c r="O1402" s="445"/>
      <c r="P1402" s="445"/>
      <c r="Q1402" s="445"/>
      <c r="R1402" s="445"/>
      <c r="S1402" s="445"/>
      <c r="T1402" s="445"/>
      <c r="U1402" s="445"/>
      <c r="V1402" s="445"/>
      <c r="W1402" s="445"/>
      <c r="X1402" s="445"/>
      <c r="Y1402" s="445"/>
      <c r="Z1402" s="445"/>
      <c r="AA1402" s="445"/>
      <c r="AB1402" s="445"/>
      <c r="AC1402" s="445"/>
      <c r="AD1402" s="445"/>
      <c r="AE1402" s="445"/>
      <c r="AF1402" s="21"/>
    </row>
    <row r="1403" spans="1:32" ht="30" customHeight="1">
      <c r="A1403" s="57"/>
      <c r="B1403" s="9"/>
      <c r="C1403" s="52"/>
      <c r="D1403" s="52"/>
      <c r="E1403" s="52"/>
      <c r="F1403" s="52"/>
      <c r="G1403" s="52"/>
      <c r="H1403" s="52"/>
      <c r="I1403" s="52"/>
      <c r="J1403" s="52"/>
      <c r="K1403" s="52"/>
      <c r="L1403" s="52"/>
      <c r="M1403" s="52"/>
      <c r="N1403" s="52"/>
      <c r="O1403" s="52"/>
      <c r="P1403" s="52"/>
      <c r="Q1403" s="52"/>
      <c r="R1403" s="52"/>
      <c r="S1403" s="52"/>
      <c r="T1403" s="52"/>
      <c r="U1403" s="52"/>
      <c r="V1403" s="52"/>
      <c r="W1403" s="52"/>
      <c r="X1403" s="52"/>
      <c r="Y1403" s="52"/>
      <c r="Z1403" s="52"/>
      <c r="AA1403" s="52"/>
      <c r="AB1403" s="52"/>
      <c r="AC1403" s="52"/>
      <c r="AD1403" s="52"/>
      <c r="AE1403" s="52"/>
      <c r="AF1403" s="21"/>
    </row>
    <row r="1404" spans="1:32" ht="10" customHeight="1">
      <c r="A1404" s="21"/>
      <c r="B1404" s="8"/>
      <c r="C1404" s="8"/>
      <c r="D1404" s="8"/>
      <c r="E1404" s="8"/>
      <c r="F1404" s="8"/>
      <c r="G1404" s="8"/>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21"/>
    </row>
    <row r="1405" spans="1:32" ht="20.149999999999999" customHeight="1">
      <c r="A1405" s="21"/>
      <c r="B1405" s="8"/>
      <c r="C1405" s="418" t="s">
        <v>140</v>
      </c>
      <c r="D1405" s="418"/>
      <c r="E1405" s="418"/>
      <c r="F1405" s="418"/>
      <c r="G1405" s="418"/>
      <c r="H1405" s="418"/>
      <c r="I1405" s="418"/>
      <c r="J1405" s="418"/>
      <c r="K1405" s="418"/>
      <c r="L1405" s="418"/>
      <c r="M1405" s="418"/>
      <c r="N1405" s="418"/>
      <c r="O1405" s="418"/>
      <c r="P1405" s="418"/>
      <c r="Q1405" s="418"/>
      <c r="R1405" s="418"/>
      <c r="S1405" s="418"/>
      <c r="T1405" s="418"/>
      <c r="U1405" s="418"/>
      <c r="V1405" s="418"/>
      <c r="W1405" s="418"/>
      <c r="X1405" s="418"/>
      <c r="Y1405" s="418"/>
      <c r="Z1405" s="418"/>
      <c r="AA1405" s="418"/>
      <c r="AB1405" s="418"/>
      <c r="AC1405" s="418"/>
      <c r="AD1405" s="418"/>
      <c r="AE1405" s="8"/>
      <c r="AF1405" s="21"/>
    </row>
    <row r="1406" spans="1:32" ht="10" customHeight="1">
      <c r="A1406" s="21"/>
      <c r="B1406" s="8"/>
      <c r="C1406" s="8"/>
      <c r="D1406" s="8"/>
      <c r="E1406" s="8"/>
      <c r="F1406" s="8"/>
      <c r="G1406" s="8"/>
      <c r="H1406" s="8"/>
      <c r="I1406" s="8"/>
      <c r="J1406" s="8"/>
      <c r="K1406" s="8"/>
      <c r="L1406" s="8"/>
      <c r="M1406" s="8"/>
      <c r="N1406" s="8"/>
      <c r="O1406" s="8"/>
      <c r="P1406" s="8"/>
      <c r="Q1406" s="8"/>
      <c r="R1406" s="8"/>
      <c r="S1406" s="8"/>
      <c r="T1406" s="8"/>
      <c r="U1406" s="8"/>
      <c r="V1406" s="8"/>
      <c r="W1406" s="8"/>
      <c r="X1406" s="8"/>
      <c r="Y1406" s="8"/>
      <c r="Z1406" s="8"/>
      <c r="AA1406" s="8"/>
      <c r="AB1406" s="8"/>
      <c r="AC1406" s="8"/>
      <c r="AD1406" s="8"/>
      <c r="AE1406" s="8"/>
      <c r="AF1406" s="21"/>
    </row>
    <row r="1407" spans="1:32" ht="7" customHeight="1">
      <c r="A1407" s="21"/>
      <c r="B1407" s="21"/>
      <c r="C1407" s="21"/>
      <c r="D1407" s="21"/>
      <c r="E1407" s="21"/>
      <c r="F1407" s="21"/>
      <c r="G1407" s="21"/>
      <c r="H1407" s="21"/>
      <c r="I1407" s="21"/>
      <c r="J1407" s="21"/>
      <c r="K1407" s="21"/>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row>
    <row r="1408" spans="1:32" ht="30" customHeight="1">
      <c r="A1408" s="57"/>
      <c r="B1408" s="656" t="s">
        <v>784</v>
      </c>
      <c r="C1408" s="656"/>
      <c r="D1408" s="656"/>
      <c r="E1408" s="656"/>
      <c r="F1408" s="656"/>
      <c r="G1408" s="656"/>
      <c r="H1408" s="656"/>
      <c r="I1408" s="656"/>
      <c r="J1408" s="656"/>
      <c r="K1408" s="656"/>
      <c r="L1408" s="656"/>
      <c r="M1408" s="656"/>
      <c r="N1408" s="656"/>
      <c r="O1408" s="656"/>
      <c r="P1408" s="656"/>
      <c r="Q1408" s="656"/>
      <c r="R1408" s="656"/>
      <c r="S1408" s="656"/>
      <c r="T1408" s="656"/>
      <c r="U1408" s="656"/>
      <c r="V1408" s="656"/>
      <c r="W1408" s="656"/>
      <c r="X1408" s="656"/>
      <c r="Y1408" s="656"/>
      <c r="Z1408" s="656"/>
      <c r="AA1408" s="656"/>
      <c r="AB1408" s="656"/>
      <c r="AC1408" s="656"/>
      <c r="AD1408" s="656"/>
      <c r="AE1408" s="656"/>
      <c r="AF1408" s="21"/>
    </row>
    <row r="1409" spans="1:71" ht="40" customHeight="1">
      <c r="A1409" s="57"/>
      <c r="B1409" s="380" t="s">
        <v>785</v>
      </c>
      <c r="C1409" s="380"/>
      <c r="D1409" s="380"/>
      <c r="E1409" s="380"/>
      <c r="F1409" s="380"/>
      <c r="G1409" s="380"/>
      <c r="H1409" s="380"/>
      <c r="I1409" s="380"/>
      <c r="J1409" s="380"/>
      <c r="K1409" s="380"/>
      <c r="L1409" s="380"/>
      <c r="M1409" s="380"/>
      <c r="N1409" s="380"/>
      <c r="O1409" s="380"/>
      <c r="P1409" s="380"/>
      <c r="Q1409" s="380"/>
      <c r="R1409" s="380"/>
      <c r="S1409" s="380"/>
      <c r="T1409" s="380"/>
      <c r="U1409" s="380"/>
      <c r="V1409" s="380"/>
      <c r="W1409" s="380"/>
      <c r="X1409" s="380"/>
      <c r="Y1409" s="380"/>
      <c r="Z1409" s="380"/>
      <c r="AA1409" s="380"/>
      <c r="AB1409" s="380"/>
      <c r="AC1409" s="380"/>
      <c r="AD1409" s="380"/>
      <c r="AE1409" s="380"/>
      <c r="AF1409" s="21"/>
    </row>
    <row r="1410" spans="1:71" ht="7" customHeight="1">
      <c r="A1410" s="21"/>
      <c r="B1410" s="21"/>
      <c r="C1410" s="21"/>
      <c r="D1410" s="21"/>
      <c r="E1410" s="21"/>
      <c r="F1410" s="21"/>
      <c r="G1410" s="21"/>
      <c r="H1410" s="21"/>
      <c r="I1410" s="21"/>
      <c r="J1410" s="21"/>
      <c r="K1410" s="21"/>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row>
    <row r="1411" spans="1:71" ht="20.149999999999999" customHeight="1">
      <c r="A1411" s="57"/>
      <c r="B1411" s="21"/>
      <c r="C1411" s="40"/>
      <c r="D1411" s="445" t="s">
        <v>786</v>
      </c>
      <c r="E1411" s="445"/>
      <c r="F1411" s="445"/>
      <c r="G1411" s="445"/>
      <c r="H1411" s="445"/>
      <c r="I1411" s="445"/>
      <c r="J1411" s="445"/>
      <c r="K1411" s="445"/>
      <c r="L1411" s="445"/>
      <c r="M1411" s="445"/>
      <c r="N1411" s="445"/>
      <c r="O1411" s="446" t="s">
        <v>787</v>
      </c>
      <c r="P1411" s="447"/>
      <c r="Q1411" s="447"/>
      <c r="R1411" s="447"/>
      <c r="S1411" s="447"/>
      <c r="T1411" s="447"/>
      <c r="U1411" s="447"/>
      <c r="V1411" s="447"/>
      <c r="W1411" s="447"/>
      <c r="X1411" s="447"/>
      <c r="Y1411" s="447"/>
      <c r="Z1411" s="447"/>
      <c r="AA1411" s="447"/>
      <c r="AB1411" s="447"/>
      <c r="AC1411" s="447"/>
      <c r="AD1411" s="34"/>
      <c r="AE1411" s="34"/>
      <c r="AF1411" s="21"/>
    </row>
    <row r="1412" spans="1:71" ht="15" customHeight="1">
      <c r="A1412" s="57"/>
      <c r="B1412" s="21"/>
      <c r="C1412" s="40"/>
      <c r="D1412" s="648" t="s">
        <v>788</v>
      </c>
      <c r="E1412" s="649"/>
      <c r="F1412" s="649"/>
      <c r="G1412" s="649"/>
      <c r="H1412" s="649"/>
      <c r="I1412" s="649"/>
      <c r="J1412" s="649"/>
      <c r="K1412" s="649"/>
      <c r="L1412" s="649"/>
      <c r="M1412" s="649"/>
      <c r="N1412" s="649"/>
      <c r="O1412" s="649"/>
      <c r="P1412" s="649"/>
      <c r="Q1412" s="649"/>
      <c r="R1412" s="649"/>
      <c r="S1412" s="649"/>
      <c r="T1412" s="649"/>
      <c r="U1412" s="649"/>
      <c r="V1412" s="649"/>
      <c r="W1412" s="649"/>
      <c r="X1412" s="649"/>
      <c r="Y1412" s="649"/>
      <c r="Z1412" s="649"/>
      <c r="AA1412" s="649"/>
      <c r="AB1412" s="649"/>
      <c r="AC1412" s="649"/>
      <c r="AD1412" s="34"/>
      <c r="AE1412" s="34"/>
      <c r="AF1412" s="21"/>
    </row>
    <row r="1413" spans="1:71" ht="150" customHeight="1">
      <c r="A1413" s="57"/>
      <c r="B1413" s="372"/>
      <c r="C1413" s="372"/>
      <c r="D1413" s="372"/>
      <c r="E1413" s="372"/>
      <c r="F1413" s="372"/>
      <c r="G1413" s="372"/>
      <c r="H1413" s="372"/>
      <c r="I1413" s="372"/>
      <c r="J1413" s="372"/>
      <c r="K1413" s="372"/>
      <c r="L1413" s="372"/>
      <c r="M1413" s="372"/>
      <c r="N1413" s="577" t="s">
        <v>789</v>
      </c>
      <c r="O1413" s="444"/>
      <c r="P1413" s="444"/>
      <c r="Q1413" s="444"/>
      <c r="R1413" s="444"/>
      <c r="S1413" s="444"/>
      <c r="T1413" s="444"/>
      <c r="U1413" s="444"/>
      <c r="V1413" s="444"/>
      <c r="W1413" s="444"/>
      <c r="X1413" s="444"/>
      <c r="Y1413" s="444"/>
      <c r="Z1413" s="444"/>
      <c r="AA1413" s="444"/>
      <c r="AB1413" s="444"/>
      <c r="AC1413" s="444"/>
      <c r="AD1413" s="444"/>
      <c r="AE1413" s="444"/>
      <c r="AF1413" s="21"/>
    </row>
    <row r="1414" spans="1:71" ht="30" customHeight="1">
      <c r="A1414" s="57"/>
      <c r="B1414" s="9"/>
      <c r="C1414" s="52"/>
      <c r="D1414" s="52"/>
      <c r="E1414" s="52"/>
      <c r="F1414" s="52"/>
      <c r="G1414" s="52"/>
      <c r="H1414" s="52"/>
      <c r="I1414" s="52"/>
      <c r="J1414" s="52"/>
      <c r="K1414" s="52"/>
      <c r="L1414" s="52"/>
      <c r="M1414" s="52"/>
      <c r="N1414" s="52"/>
      <c r="O1414" s="52"/>
      <c r="P1414" s="52"/>
      <c r="Q1414" s="52"/>
      <c r="R1414" s="52"/>
      <c r="S1414" s="52"/>
      <c r="T1414" s="52"/>
      <c r="U1414" s="52"/>
      <c r="V1414" s="52"/>
      <c r="W1414" s="52"/>
      <c r="X1414" s="52"/>
      <c r="Y1414" s="52"/>
      <c r="Z1414" s="52"/>
      <c r="AA1414" s="52"/>
      <c r="AB1414" s="52"/>
      <c r="AC1414" s="52"/>
      <c r="AD1414" s="52"/>
      <c r="AE1414" s="52"/>
      <c r="AF1414" s="21"/>
    </row>
    <row r="1415" spans="1:71" ht="20.149999999999999" customHeight="1">
      <c r="A1415" s="350">
        <f>A1392+1</f>
        <v>26</v>
      </c>
      <c r="B1415" s="350"/>
      <c r="C1415" s="71"/>
      <c r="D1415" s="71"/>
      <c r="E1415" s="71"/>
      <c r="F1415" s="71"/>
      <c r="G1415" s="71"/>
      <c r="H1415" s="71"/>
      <c r="I1415" s="71"/>
      <c r="J1415" s="71"/>
      <c r="K1415" s="71"/>
      <c r="L1415" s="71"/>
      <c r="M1415" s="71"/>
      <c r="N1415" s="71"/>
      <c r="O1415" s="71"/>
      <c r="P1415" s="71"/>
      <c r="Q1415" s="71"/>
      <c r="R1415" s="71"/>
      <c r="S1415" s="71"/>
      <c r="T1415" s="71"/>
      <c r="U1415" s="71"/>
      <c r="V1415" s="71"/>
      <c r="W1415" s="71"/>
      <c r="X1415" s="71"/>
      <c r="Y1415" s="71"/>
      <c r="Z1415" s="71"/>
      <c r="AA1415" s="71"/>
      <c r="AB1415" s="71"/>
      <c r="AC1415" s="71"/>
      <c r="AD1415" s="71"/>
      <c r="AE1415" s="7"/>
      <c r="AF1415" s="7"/>
    </row>
    <row r="1416" spans="1:71" ht="10" customHeight="1">
      <c r="A1416" s="57"/>
      <c r="B1416" s="9"/>
      <c r="C1416" s="52"/>
      <c r="D1416" s="52"/>
      <c r="E1416" s="52"/>
      <c r="F1416" s="52"/>
      <c r="G1416" s="52"/>
      <c r="H1416" s="52"/>
      <c r="I1416" s="52"/>
      <c r="J1416" s="52"/>
      <c r="K1416" s="52"/>
      <c r="L1416" s="52"/>
      <c r="M1416" s="52"/>
      <c r="N1416" s="52"/>
      <c r="O1416" s="52"/>
      <c r="P1416" s="52"/>
      <c r="Q1416" s="52"/>
      <c r="R1416" s="52"/>
      <c r="S1416" s="52"/>
      <c r="T1416" s="52"/>
      <c r="U1416" s="52"/>
      <c r="V1416" s="52"/>
      <c r="W1416" s="52"/>
      <c r="X1416" s="52"/>
      <c r="Y1416" s="52"/>
      <c r="Z1416" s="52"/>
      <c r="AA1416" s="52"/>
      <c r="AB1416" s="52"/>
      <c r="AC1416" s="52"/>
      <c r="AD1416" s="52"/>
      <c r="AE1416" s="52"/>
      <c r="AF1416" s="21"/>
    </row>
    <row r="1417" spans="1:71" ht="10" customHeight="1">
      <c r="A1417" s="21"/>
      <c r="B1417" s="8"/>
      <c r="C1417" s="8"/>
      <c r="D1417" s="8"/>
      <c r="E1417" s="8"/>
      <c r="F1417" s="8"/>
      <c r="G1417" s="8"/>
      <c r="H1417" s="8"/>
      <c r="I1417" s="8"/>
      <c r="J1417" s="8"/>
      <c r="K1417" s="8"/>
      <c r="L1417" s="8"/>
      <c r="M1417" s="8"/>
      <c r="N1417" s="8"/>
      <c r="O1417" s="8"/>
      <c r="P1417" s="8"/>
      <c r="Q1417" s="8"/>
      <c r="R1417" s="8"/>
      <c r="S1417" s="8"/>
      <c r="T1417" s="8"/>
      <c r="U1417" s="8"/>
      <c r="V1417" s="8"/>
      <c r="W1417" s="8"/>
      <c r="X1417" s="8"/>
      <c r="Y1417" s="8"/>
      <c r="Z1417" s="8"/>
      <c r="AA1417" s="8"/>
      <c r="AB1417" s="8"/>
      <c r="AC1417" s="8"/>
      <c r="AD1417" s="8"/>
      <c r="AE1417" s="8"/>
      <c r="AF1417" s="21"/>
      <c r="AN1417" s="105"/>
      <c r="AO1417" s="105"/>
      <c r="AP1417" s="105"/>
    </row>
    <row r="1418" spans="1:71" ht="20.149999999999999" customHeight="1">
      <c r="A1418" s="21"/>
      <c r="B1418" s="8"/>
      <c r="C1418" s="418" t="s">
        <v>21</v>
      </c>
      <c r="D1418" s="418"/>
      <c r="E1418" s="418"/>
      <c r="F1418" s="418"/>
      <c r="G1418" s="418"/>
      <c r="H1418" s="418"/>
      <c r="I1418" s="418"/>
      <c r="J1418" s="418"/>
      <c r="K1418" s="418"/>
      <c r="L1418" s="418"/>
      <c r="M1418" s="418"/>
      <c r="N1418" s="418"/>
      <c r="O1418" s="418"/>
      <c r="P1418" s="418"/>
      <c r="Q1418" s="418"/>
      <c r="R1418" s="418"/>
      <c r="S1418" s="418"/>
      <c r="T1418" s="418"/>
      <c r="U1418" s="418"/>
      <c r="V1418" s="418"/>
      <c r="W1418" s="418"/>
      <c r="X1418" s="418"/>
      <c r="Y1418" s="418"/>
      <c r="Z1418" s="418"/>
      <c r="AA1418" s="418"/>
      <c r="AB1418" s="418"/>
      <c r="AC1418" s="418"/>
      <c r="AD1418" s="418"/>
      <c r="AE1418" s="8"/>
      <c r="AF1418" s="21"/>
      <c r="AJ1418" s="116" t="b">
        <f>IF(COUNTIF(AJ1423:AJ1519,TRUE)&gt;0,TRUE,FALSE)</f>
        <v>0</v>
      </c>
      <c r="AK1418" s="644" t="s">
        <v>790</v>
      </c>
      <c r="AL1418" s="644"/>
      <c r="AM1418" s="644"/>
      <c r="AN1418" s="105"/>
      <c r="AO1418" s="105"/>
      <c r="AP1418" s="105"/>
    </row>
    <row r="1419" spans="1:71" ht="10" customHeight="1">
      <c r="A1419" s="21"/>
      <c r="B1419" s="8"/>
      <c r="C1419" s="8"/>
      <c r="D1419" s="8"/>
      <c r="E1419" s="8"/>
      <c r="F1419" s="8"/>
      <c r="G1419" s="8"/>
      <c r="H1419" s="8"/>
      <c r="I1419" s="8"/>
      <c r="J1419" s="8"/>
      <c r="K1419" s="8"/>
      <c r="L1419" s="8"/>
      <c r="M1419" s="8"/>
      <c r="N1419" s="8"/>
      <c r="O1419" s="8"/>
      <c r="P1419" s="8"/>
      <c r="Q1419" s="8"/>
      <c r="R1419" s="8"/>
      <c r="S1419" s="8"/>
      <c r="T1419" s="8"/>
      <c r="U1419" s="8"/>
      <c r="V1419" s="8"/>
      <c r="W1419" s="8"/>
      <c r="X1419" s="8"/>
      <c r="Y1419" s="8"/>
      <c r="Z1419" s="8"/>
      <c r="AA1419" s="8"/>
      <c r="AB1419" s="8"/>
      <c r="AC1419" s="8"/>
      <c r="AD1419" s="8"/>
      <c r="AE1419" s="8"/>
      <c r="AF1419" s="21"/>
      <c r="AH1419" s="374" t="s">
        <v>791</v>
      </c>
      <c r="AI1419" s="374"/>
      <c r="AN1419" s="105"/>
      <c r="AO1419" s="105"/>
      <c r="AP1419" s="105"/>
    </row>
    <row r="1420" spans="1:71" ht="7" customHeight="1">
      <c r="A1420" s="21"/>
      <c r="B1420" s="21"/>
      <c r="C1420" s="21"/>
      <c r="D1420" s="21"/>
      <c r="E1420" s="21"/>
      <c r="F1420" s="21"/>
      <c r="G1420" s="21"/>
      <c r="H1420" s="21"/>
      <c r="I1420" s="21"/>
      <c r="J1420" s="21"/>
      <c r="K1420" s="21"/>
      <c r="L1420" s="21"/>
      <c r="M1420" s="21"/>
      <c r="N1420" s="21"/>
      <c r="O1420" s="21"/>
      <c r="P1420" s="21"/>
      <c r="Q1420" s="21"/>
      <c r="R1420" s="21"/>
      <c r="S1420" s="21"/>
      <c r="T1420" s="21"/>
      <c r="U1420" s="21"/>
      <c r="V1420" s="21"/>
      <c r="W1420" s="21"/>
      <c r="X1420" s="21"/>
      <c r="Y1420" s="21"/>
      <c r="Z1420" s="21"/>
      <c r="AA1420" s="21"/>
      <c r="AB1420" s="21"/>
      <c r="AC1420" s="21"/>
      <c r="AD1420" s="21"/>
      <c r="AE1420" s="21"/>
      <c r="AF1420" s="21"/>
      <c r="AK1420" s="6" t="s">
        <v>792</v>
      </c>
      <c r="AL1420" s="6" t="s">
        <v>793</v>
      </c>
      <c r="AN1420" s="105"/>
      <c r="AO1420" s="105"/>
      <c r="AP1420" s="105"/>
    </row>
    <row r="1421" spans="1:71" s="125" customFormat="1" ht="30" customHeight="1">
      <c r="A1421" s="50"/>
      <c r="B1421" s="50"/>
      <c r="C1421" s="50"/>
      <c r="D1421" s="50"/>
      <c r="E1421" s="443" t="str">
        <f>IF(AH1421=TRUE,AK1421,AL1421)</f>
        <v>Some items on your order may require plotting on the stand.</v>
      </c>
      <c r="F1421" s="443"/>
      <c r="G1421" s="443"/>
      <c r="H1421" s="443"/>
      <c r="I1421" s="443"/>
      <c r="J1421" s="443"/>
      <c r="K1421" s="443"/>
      <c r="L1421" s="443"/>
      <c r="M1421" s="443"/>
      <c r="N1421" s="443"/>
      <c r="O1421" s="443"/>
      <c r="P1421" s="443"/>
      <c r="Q1421" s="443"/>
      <c r="R1421" s="443"/>
      <c r="S1421" s="443"/>
      <c r="T1421" s="443"/>
      <c r="U1421" s="443"/>
      <c r="V1421" s="443"/>
      <c r="W1421" s="443"/>
      <c r="X1421" s="443"/>
      <c r="Y1421" s="443"/>
      <c r="Z1421" s="443"/>
      <c r="AA1421" s="443"/>
      <c r="AB1421" s="50"/>
      <c r="AC1421" s="50"/>
      <c r="AD1421" s="50"/>
      <c r="AE1421" s="50"/>
      <c r="AF1421" s="50"/>
      <c r="AG1421" s="61"/>
      <c r="AH1421" s="374" t="b">
        <f>IF(COUNTIF(AI231:AI849,TRUE)&gt;0,TRUE,FALSE)</f>
        <v>0</v>
      </c>
      <c r="AI1421" s="374"/>
      <c r="AJ1421" s="121"/>
      <c r="AK1421" s="181" t="s">
        <v>794</v>
      </c>
      <c r="AL1421" s="181" t="s">
        <v>795</v>
      </c>
      <c r="AM1421" s="122"/>
      <c r="AN1421" s="123"/>
      <c r="AO1421" s="124"/>
      <c r="AP1421" s="124"/>
      <c r="AQ1421" s="193"/>
      <c r="AR1421" s="193"/>
      <c r="AS1421" s="193"/>
      <c r="AT1421" s="193"/>
      <c r="AU1421" s="193"/>
      <c r="AV1421" s="193"/>
      <c r="AW1421" s="193"/>
      <c r="AX1421" s="193"/>
      <c r="AY1421" s="193"/>
      <c r="AZ1421" s="193"/>
      <c r="BA1421" s="193"/>
      <c r="BB1421" s="193"/>
      <c r="BC1421" s="265"/>
      <c r="BD1421" s="193"/>
      <c r="BE1421" s="193"/>
      <c r="BF1421" s="265"/>
    </row>
    <row r="1422" spans="1:71" s="125" customFormat="1" ht="10" customHeight="1">
      <c r="A1422" s="50"/>
      <c r="B1422" s="50"/>
      <c r="C1422" s="50"/>
      <c r="D1422" s="50"/>
      <c r="E1422" s="50"/>
      <c r="F1422" s="50"/>
      <c r="G1422" s="50"/>
      <c r="H1422" s="50"/>
      <c r="I1422" s="50"/>
      <c r="J1422" s="50"/>
      <c r="K1422" s="50"/>
      <c r="L1422" s="50"/>
      <c r="M1422" s="50"/>
      <c r="N1422" s="50"/>
      <c r="O1422" s="50"/>
      <c r="P1422" s="50"/>
      <c r="Q1422" s="50"/>
      <c r="R1422" s="50"/>
      <c r="S1422" s="50"/>
      <c r="T1422" s="50"/>
      <c r="U1422" s="50"/>
      <c r="V1422" s="50"/>
      <c r="W1422" s="50"/>
      <c r="X1422" s="50"/>
      <c r="Y1422" s="50"/>
      <c r="Z1422" s="50"/>
      <c r="AA1422" s="50"/>
      <c r="AB1422" s="50"/>
      <c r="AC1422" s="50"/>
      <c r="AD1422" s="50"/>
      <c r="AE1422" s="50"/>
      <c r="AF1422" s="50"/>
      <c r="AG1422" s="61"/>
      <c r="AH1422" s="66"/>
      <c r="AI1422" s="66"/>
      <c r="AJ1422" s="121"/>
      <c r="AK1422" s="6"/>
      <c r="AL1422" s="6"/>
      <c r="AM1422" s="122"/>
      <c r="AN1422" s="123"/>
      <c r="AO1422" s="124"/>
      <c r="AP1422" s="124"/>
      <c r="AQ1422" s="193"/>
      <c r="AR1422" s="193"/>
      <c r="AS1422" s="193"/>
      <c r="AT1422" s="193"/>
      <c r="AU1422" s="193"/>
      <c r="AV1422" s="193"/>
      <c r="AW1422" s="193"/>
      <c r="AX1422" s="193"/>
      <c r="AY1422" s="193"/>
      <c r="AZ1422" s="193"/>
      <c r="BA1422" s="193"/>
      <c r="BB1422" s="193"/>
      <c r="BC1422" s="265"/>
      <c r="BD1422" s="193"/>
      <c r="BE1422" s="193"/>
      <c r="BF1422" s="265"/>
    </row>
    <row r="1423" spans="1:71" s="129" customFormat="1" ht="20.25" customHeight="1">
      <c r="A1423" s="72"/>
      <c r="B1423" s="378" t="s">
        <v>796</v>
      </c>
      <c r="C1423" s="379"/>
      <c r="D1423" s="380" t="s">
        <v>797</v>
      </c>
      <c r="E1423" s="380"/>
      <c r="F1423" s="380"/>
      <c r="G1423" s="380"/>
      <c r="H1423" s="380"/>
      <c r="I1423" s="380"/>
      <c r="J1423" s="380"/>
      <c r="K1423" s="380"/>
      <c r="L1423" s="380"/>
      <c r="M1423" s="380"/>
      <c r="N1423" s="380"/>
      <c r="O1423" s="380"/>
      <c r="P1423" s="380"/>
      <c r="Q1423" s="380"/>
      <c r="R1423" s="380"/>
      <c r="S1423" s="380"/>
      <c r="T1423" s="380"/>
      <c r="U1423" s="380"/>
      <c r="V1423" s="380"/>
      <c r="W1423" s="380"/>
      <c r="X1423" s="380"/>
      <c r="Y1423" s="380"/>
      <c r="Z1423" s="380"/>
      <c r="AA1423" s="380"/>
      <c r="AB1423" s="380"/>
      <c r="AC1423" s="380"/>
      <c r="AD1423" s="380"/>
      <c r="AE1423" s="380"/>
      <c r="AF1423" s="73"/>
      <c r="AG1423" s="126"/>
      <c r="AH1423" s="65"/>
      <c r="AI1423" s="65"/>
      <c r="AJ1423" s="127"/>
      <c r="AK1423" s="6"/>
      <c r="AL1423" s="6"/>
      <c r="AM1423" s="122"/>
      <c r="AN1423" s="123"/>
      <c r="AO1423" s="128"/>
      <c r="AP1423" s="128"/>
      <c r="AQ1423" s="205"/>
      <c r="AR1423" s="205"/>
      <c r="AS1423" s="273"/>
      <c r="AT1423" s="205"/>
      <c r="AU1423" s="205"/>
      <c r="AV1423" s="205"/>
      <c r="AW1423" s="205"/>
      <c r="AX1423" s="205"/>
      <c r="AY1423" s="205"/>
      <c r="AZ1423" s="205"/>
      <c r="BA1423" s="205"/>
      <c r="BB1423" s="205"/>
      <c r="BC1423" s="268"/>
      <c r="BD1423" s="205"/>
      <c r="BE1423" s="273"/>
      <c r="BF1423" s="268"/>
      <c r="BQ1423" s="283"/>
      <c r="BS1423" s="283"/>
    </row>
    <row r="1424" spans="1:71" s="129" customFormat="1" ht="20.149999999999999" customHeight="1">
      <c r="A1424" s="72"/>
      <c r="B1424" s="378" t="s">
        <v>796</v>
      </c>
      <c r="C1424" s="379"/>
      <c r="D1424" s="380" t="s">
        <v>798</v>
      </c>
      <c r="E1424" s="380"/>
      <c r="F1424" s="380"/>
      <c r="G1424" s="380"/>
      <c r="H1424" s="380"/>
      <c r="I1424" s="380"/>
      <c r="J1424" s="380"/>
      <c r="K1424" s="380"/>
      <c r="L1424" s="380"/>
      <c r="M1424" s="380"/>
      <c r="N1424" s="380"/>
      <c r="O1424" s="380"/>
      <c r="P1424" s="380"/>
      <c r="Q1424" s="380"/>
      <c r="R1424" s="380"/>
      <c r="S1424" s="380"/>
      <c r="T1424" s="380"/>
      <c r="U1424" s="380"/>
      <c r="V1424" s="380"/>
      <c r="W1424" s="380"/>
      <c r="X1424" s="380"/>
      <c r="Y1424" s="380"/>
      <c r="Z1424" s="380"/>
      <c r="AA1424" s="380"/>
      <c r="AB1424" s="380"/>
      <c r="AC1424" s="380"/>
      <c r="AD1424" s="380"/>
      <c r="AE1424" s="380"/>
      <c r="AF1424" s="73"/>
      <c r="AG1424" s="126"/>
      <c r="AH1424" s="65"/>
      <c r="AI1424" s="65"/>
      <c r="AJ1424" s="127"/>
      <c r="AK1424" s="6"/>
      <c r="AL1424" s="6"/>
      <c r="AM1424" s="122"/>
      <c r="AN1424" s="123"/>
      <c r="AO1424" s="128"/>
      <c r="AP1424" s="128"/>
      <c r="AQ1424" s="205"/>
      <c r="AR1424" s="205"/>
      <c r="AS1424" s="273"/>
      <c r="AT1424" s="205"/>
      <c r="AU1424" s="205"/>
      <c r="AV1424" s="205"/>
      <c r="AW1424" s="205"/>
      <c r="AX1424" s="205"/>
      <c r="AY1424" s="205"/>
      <c r="AZ1424" s="205"/>
      <c r="BA1424" s="205"/>
      <c r="BB1424" s="205"/>
      <c r="BC1424" s="268"/>
      <c r="BD1424" s="205"/>
      <c r="BE1424" s="273"/>
      <c r="BF1424" s="268"/>
      <c r="BQ1424" s="283"/>
      <c r="BS1424" s="283"/>
    </row>
    <row r="1425" spans="1:71" s="129" customFormat="1" ht="20.149999999999999" customHeight="1">
      <c r="A1425" s="72"/>
      <c r="B1425" s="378" t="s">
        <v>796</v>
      </c>
      <c r="C1425" s="379"/>
      <c r="D1425" s="380" t="s">
        <v>799</v>
      </c>
      <c r="E1425" s="380"/>
      <c r="F1425" s="380"/>
      <c r="G1425" s="380"/>
      <c r="H1425" s="380"/>
      <c r="I1425" s="380"/>
      <c r="J1425" s="380"/>
      <c r="K1425" s="380"/>
      <c r="L1425" s="380"/>
      <c r="M1425" s="380"/>
      <c r="N1425" s="380"/>
      <c r="O1425" s="380"/>
      <c r="P1425" s="380"/>
      <c r="Q1425" s="380"/>
      <c r="R1425" s="380"/>
      <c r="S1425" s="380"/>
      <c r="T1425" s="380"/>
      <c r="U1425" s="380"/>
      <c r="V1425" s="380"/>
      <c r="W1425" s="380"/>
      <c r="X1425" s="380"/>
      <c r="Y1425" s="380"/>
      <c r="Z1425" s="380"/>
      <c r="AA1425" s="380"/>
      <c r="AB1425" s="380"/>
      <c r="AC1425" s="380"/>
      <c r="AD1425" s="380"/>
      <c r="AE1425" s="380"/>
      <c r="AF1425" s="73"/>
      <c r="AG1425" s="126"/>
      <c r="AH1425" s="65"/>
      <c r="AI1425" s="65"/>
      <c r="AJ1425" s="127"/>
      <c r="AK1425" s="6"/>
      <c r="AL1425" s="6"/>
      <c r="AM1425" s="122"/>
      <c r="AN1425" s="123"/>
      <c r="AO1425" s="128"/>
      <c r="AP1425" s="128"/>
      <c r="AQ1425" s="205"/>
      <c r="AR1425" s="205"/>
      <c r="AS1425" s="273"/>
      <c r="AT1425" s="205"/>
      <c r="AU1425" s="205"/>
      <c r="AV1425" s="205"/>
      <c r="AW1425" s="205"/>
      <c r="AX1425" s="205"/>
      <c r="AY1425" s="205"/>
      <c r="AZ1425" s="205"/>
      <c r="BA1425" s="205"/>
      <c r="BB1425" s="205"/>
      <c r="BC1425" s="268"/>
      <c r="BD1425" s="205"/>
      <c r="BE1425" s="273"/>
      <c r="BF1425" s="268"/>
      <c r="BQ1425" s="283"/>
      <c r="BS1425" s="283"/>
    </row>
    <row r="1426" spans="1:71" s="129" customFormat="1" ht="20.149999999999999" customHeight="1">
      <c r="A1426" s="72"/>
      <c r="B1426" s="378" t="s">
        <v>796</v>
      </c>
      <c r="C1426" s="379"/>
      <c r="D1426" s="380" t="s">
        <v>800</v>
      </c>
      <c r="E1426" s="380"/>
      <c r="F1426" s="380"/>
      <c r="G1426" s="380"/>
      <c r="H1426" s="380"/>
      <c r="I1426" s="380"/>
      <c r="J1426" s="380"/>
      <c r="K1426" s="380"/>
      <c r="L1426" s="380"/>
      <c r="M1426" s="380"/>
      <c r="N1426" s="380"/>
      <c r="O1426" s="380"/>
      <c r="P1426" s="380"/>
      <c r="Q1426" s="380"/>
      <c r="R1426" s="380"/>
      <c r="S1426" s="380"/>
      <c r="T1426" s="380"/>
      <c r="U1426" s="380"/>
      <c r="V1426" s="380"/>
      <c r="W1426" s="380"/>
      <c r="X1426" s="380"/>
      <c r="Y1426" s="380"/>
      <c r="Z1426" s="380"/>
      <c r="AA1426" s="380"/>
      <c r="AB1426" s="380"/>
      <c r="AC1426" s="380"/>
      <c r="AD1426" s="380"/>
      <c r="AE1426" s="380"/>
      <c r="AF1426" s="73"/>
      <c r="AG1426" s="126"/>
      <c r="AH1426" s="65"/>
      <c r="AI1426" s="65"/>
      <c r="AJ1426" s="127"/>
      <c r="AK1426" s="6"/>
      <c r="AL1426" s="6"/>
      <c r="AM1426" s="122"/>
      <c r="AN1426" s="123"/>
      <c r="AO1426" s="128"/>
      <c r="AP1426" s="128"/>
      <c r="AQ1426" s="205"/>
      <c r="AR1426" s="205"/>
      <c r="AS1426" s="273"/>
      <c r="AT1426" s="205"/>
      <c r="AU1426" s="205"/>
      <c r="AV1426" s="205"/>
      <c r="AW1426" s="205"/>
      <c r="AX1426" s="205"/>
      <c r="AY1426" s="205"/>
      <c r="AZ1426" s="205"/>
      <c r="BA1426" s="205"/>
      <c r="BB1426" s="205"/>
      <c r="BC1426" s="268"/>
      <c r="BD1426" s="205"/>
      <c r="BE1426" s="273"/>
      <c r="BF1426" s="268"/>
      <c r="BQ1426" s="283"/>
      <c r="BS1426" s="283"/>
    </row>
    <row r="1427" spans="1:71" s="129" customFormat="1" ht="20.149999999999999" customHeight="1">
      <c r="A1427" s="72"/>
      <c r="B1427" s="378" t="s">
        <v>796</v>
      </c>
      <c r="C1427" s="379"/>
      <c r="D1427" s="380" t="s">
        <v>801</v>
      </c>
      <c r="E1427" s="380"/>
      <c r="F1427" s="380"/>
      <c r="G1427" s="380"/>
      <c r="H1427" s="380"/>
      <c r="I1427" s="380"/>
      <c r="J1427" s="380"/>
      <c r="K1427" s="380"/>
      <c r="L1427" s="380"/>
      <c r="M1427" s="380"/>
      <c r="N1427" s="380"/>
      <c r="O1427" s="380"/>
      <c r="P1427" s="380"/>
      <c r="Q1427" s="380"/>
      <c r="R1427" s="380"/>
      <c r="S1427" s="380"/>
      <c r="T1427" s="380"/>
      <c r="U1427" s="380"/>
      <c r="V1427" s="380"/>
      <c r="W1427" s="380"/>
      <c r="X1427" s="380"/>
      <c r="Y1427" s="380"/>
      <c r="Z1427" s="380"/>
      <c r="AA1427" s="380"/>
      <c r="AB1427" s="380"/>
      <c r="AC1427" s="380"/>
      <c r="AD1427" s="380"/>
      <c r="AE1427" s="380"/>
      <c r="AF1427" s="73"/>
      <c r="AG1427" s="126"/>
      <c r="AH1427" s="65"/>
      <c r="AI1427" s="65"/>
      <c r="AJ1427" s="127"/>
      <c r="AK1427" s="6"/>
      <c r="AL1427" s="6"/>
      <c r="AM1427" s="122"/>
      <c r="AN1427" s="123"/>
      <c r="AO1427" s="128"/>
      <c r="AP1427" s="128"/>
      <c r="AQ1427" s="205"/>
      <c r="AR1427" s="205"/>
      <c r="AS1427" s="273"/>
      <c r="AT1427" s="205"/>
      <c r="AU1427" s="205"/>
      <c r="AV1427" s="205"/>
      <c r="AW1427" s="205"/>
      <c r="AX1427" s="205"/>
      <c r="AY1427" s="205"/>
      <c r="AZ1427" s="205"/>
      <c r="BA1427" s="205"/>
      <c r="BB1427" s="205"/>
      <c r="BC1427" s="268"/>
      <c r="BD1427" s="205"/>
      <c r="BE1427" s="273"/>
      <c r="BF1427" s="268"/>
      <c r="BQ1427" s="283"/>
      <c r="BS1427" s="283"/>
    </row>
    <row r="1428" spans="1:71" s="129" customFormat="1" ht="20.149999999999999" customHeight="1">
      <c r="A1428" s="72"/>
      <c r="B1428" s="378" t="s">
        <v>796</v>
      </c>
      <c r="C1428" s="379"/>
      <c r="D1428" s="442" t="s">
        <v>802</v>
      </c>
      <c r="E1428" s="442"/>
      <c r="F1428" s="442"/>
      <c r="G1428" s="442"/>
      <c r="H1428" s="442"/>
      <c r="I1428" s="442"/>
      <c r="J1428" s="442"/>
      <c r="K1428" s="442"/>
      <c r="L1428" s="442"/>
      <c r="M1428" s="442"/>
      <c r="N1428" s="442"/>
      <c r="O1428" s="442"/>
      <c r="P1428" s="442"/>
      <c r="Q1428" s="442"/>
      <c r="R1428" s="442"/>
      <c r="S1428" s="442"/>
      <c r="T1428" s="442"/>
      <c r="U1428" s="442"/>
      <c r="V1428" s="442"/>
      <c r="W1428" s="442"/>
      <c r="X1428" s="442"/>
      <c r="Y1428" s="442"/>
      <c r="Z1428" s="442"/>
      <c r="AA1428" s="442"/>
      <c r="AB1428" s="442"/>
      <c r="AC1428" s="442"/>
      <c r="AD1428" s="442"/>
      <c r="AE1428" s="442"/>
      <c r="AF1428" s="74"/>
      <c r="AG1428" s="126"/>
      <c r="AH1428" s="65"/>
      <c r="AI1428" s="65"/>
      <c r="AJ1428" s="130"/>
      <c r="AK1428" s="6"/>
      <c r="AL1428" s="6"/>
      <c r="AM1428" s="122"/>
      <c r="AN1428" s="123"/>
      <c r="AO1428" s="128"/>
      <c r="AP1428" s="128"/>
      <c r="AQ1428" s="205"/>
      <c r="AR1428" s="205"/>
      <c r="AS1428" s="273"/>
      <c r="AT1428" s="205"/>
      <c r="AU1428" s="205"/>
      <c r="AV1428" s="205"/>
      <c r="AW1428" s="205"/>
      <c r="AX1428" s="205"/>
      <c r="AY1428" s="205"/>
      <c r="AZ1428" s="205"/>
      <c r="BA1428" s="205"/>
      <c r="BB1428" s="205"/>
      <c r="BC1428" s="268"/>
      <c r="BD1428" s="205"/>
      <c r="BE1428" s="273"/>
      <c r="BF1428" s="268"/>
      <c r="BQ1428" s="283"/>
      <c r="BS1428" s="283"/>
    </row>
    <row r="1429" spans="1:71" ht="10" customHeight="1" thickBot="1">
      <c r="A1429" s="21"/>
      <c r="B1429" s="21"/>
      <c r="C1429" s="21"/>
      <c r="D1429" s="21"/>
      <c r="E1429" s="21"/>
      <c r="F1429" s="21"/>
      <c r="G1429" s="21"/>
      <c r="H1429" s="21"/>
      <c r="I1429" s="21"/>
      <c r="J1429" s="21"/>
      <c r="K1429" s="21"/>
      <c r="L1429" s="21"/>
      <c r="M1429" s="21"/>
      <c r="N1429" s="21"/>
      <c r="O1429" s="21"/>
      <c r="P1429" s="21"/>
      <c r="Q1429" s="21"/>
      <c r="R1429" s="21"/>
      <c r="S1429" s="21"/>
      <c r="T1429" s="21"/>
      <c r="U1429" s="21"/>
      <c r="V1429" s="21"/>
      <c r="W1429" s="21"/>
      <c r="X1429" s="21"/>
      <c r="Y1429" s="21"/>
      <c r="Z1429" s="21"/>
      <c r="AA1429" s="21"/>
      <c r="AB1429" s="21"/>
      <c r="AC1429" s="21"/>
      <c r="AD1429" s="21"/>
      <c r="AE1429" s="21"/>
      <c r="AF1429" s="21"/>
      <c r="AN1429" s="105"/>
      <c r="AO1429" s="105"/>
      <c r="AP1429" s="105"/>
    </row>
    <row r="1430" spans="1:71" ht="25" customHeight="1" thickBot="1">
      <c r="A1430" s="21"/>
      <c r="B1430" s="369" t="s">
        <v>803</v>
      </c>
      <c r="C1430" s="370"/>
      <c r="D1430" s="370"/>
      <c r="E1430" s="370"/>
      <c r="F1430" s="370"/>
      <c r="G1430" s="370"/>
      <c r="H1430" s="370"/>
      <c r="I1430" s="370"/>
      <c r="J1430" s="370"/>
      <c r="K1430" s="370"/>
      <c r="L1430" s="370"/>
      <c r="M1430" s="370"/>
      <c r="N1430" s="370"/>
      <c r="O1430" s="370"/>
      <c r="P1430" s="370"/>
      <c r="Q1430" s="370"/>
      <c r="R1430" s="370"/>
      <c r="S1430" s="370"/>
      <c r="T1430" s="370"/>
      <c r="U1430" s="370"/>
      <c r="V1430" s="370"/>
      <c r="W1430" s="370"/>
      <c r="X1430" s="370"/>
      <c r="Y1430" s="370"/>
      <c r="Z1430" s="370"/>
      <c r="AA1430" s="370"/>
      <c r="AB1430" s="370"/>
      <c r="AC1430" s="370"/>
      <c r="AD1430" s="370"/>
      <c r="AE1430" s="371"/>
      <c r="AF1430" s="21"/>
      <c r="AN1430" s="105"/>
      <c r="AO1430" s="105"/>
      <c r="AP1430" s="105"/>
    </row>
    <row r="1431" spans="1:71" s="134" customFormat="1" ht="10" customHeight="1">
      <c r="A1431" s="75"/>
      <c r="B1431" s="76"/>
      <c r="C1431" s="76"/>
      <c r="D1431" s="75"/>
      <c r="E1431" s="75"/>
      <c r="F1431" s="75"/>
      <c r="G1431" s="75"/>
      <c r="H1431" s="75"/>
      <c r="I1431" s="75"/>
      <c r="J1431" s="75"/>
      <c r="K1431" s="75"/>
      <c r="L1431" s="75"/>
      <c r="M1431" s="75"/>
      <c r="N1431" s="75"/>
      <c r="O1431" s="75"/>
      <c r="P1431" s="75"/>
      <c r="Q1431" s="75"/>
      <c r="R1431" s="75"/>
      <c r="S1431" s="75"/>
      <c r="T1431" s="75"/>
      <c r="U1431" s="75"/>
      <c r="V1431" s="75"/>
      <c r="W1431" s="75"/>
      <c r="X1431" s="75"/>
      <c r="Y1431" s="75"/>
      <c r="Z1431" s="75"/>
      <c r="AA1431" s="75"/>
      <c r="AB1431" s="75"/>
      <c r="AC1431" s="75"/>
      <c r="AD1431" s="75"/>
      <c r="AE1431" s="75"/>
      <c r="AF1431" s="75"/>
      <c r="AG1431" s="131"/>
      <c r="AH1431" s="66"/>
      <c r="AI1431" s="66"/>
      <c r="AJ1431" s="132"/>
      <c r="AK1431" s="6"/>
      <c r="AL1431" s="6"/>
      <c r="AM1431" s="122"/>
      <c r="AN1431" s="123"/>
      <c r="AO1431" s="133"/>
      <c r="AP1431" s="133"/>
      <c r="AQ1431" s="206"/>
      <c r="AR1431" s="206"/>
      <c r="AS1431" s="193"/>
      <c r="AT1431" s="206"/>
      <c r="AU1431" s="206"/>
      <c r="AV1431" s="206"/>
      <c r="AW1431" s="206"/>
      <c r="AX1431" s="206"/>
      <c r="AY1431" s="206"/>
      <c r="AZ1431" s="206"/>
      <c r="BA1431" s="206"/>
      <c r="BB1431" s="206"/>
      <c r="BC1431" s="269"/>
      <c r="BD1431" s="206"/>
      <c r="BE1431" s="193"/>
      <c r="BF1431" s="269"/>
      <c r="BQ1431" s="125"/>
      <c r="BS1431" s="125"/>
    </row>
    <row r="1432" spans="1:71" s="108" customFormat="1" ht="30" customHeight="1" thickBot="1">
      <c r="A1432" s="39"/>
      <c r="B1432" s="37"/>
      <c r="C1432" s="40"/>
      <c r="D1432" s="40"/>
      <c r="E1432" s="40"/>
      <c r="F1432" s="441" t="s">
        <v>804</v>
      </c>
      <c r="G1432" s="441"/>
      <c r="H1432" s="441"/>
      <c r="I1432" s="441"/>
      <c r="J1432" s="441"/>
      <c r="K1432" s="441"/>
      <c r="L1432" s="441"/>
      <c r="M1432" s="441"/>
      <c r="N1432" s="441"/>
      <c r="O1432" s="441"/>
      <c r="P1432" s="441"/>
      <c r="Q1432" s="441"/>
      <c r="R1432" s="441"/>
      <c r="S1432" s="441"/>
      <c r="T1432" s="441"/>
      <c r="U1432" s="440"/>
      <c r="V1432" s="440"/>
      <c r="W1432" s="440"/>
      <c r="X1432" s="440"/>
      <c r="Y1432" s="440"/>
      <c r="Z1432" s="40"/>
      <c r="AA1432" s="40"/>
      <c r="AB1432" s="40"/>
      <c r="AC1432" s="40"/>
      <c r="AD1432" s="40"/>
      <c r="AE1432" s="40"/>
      <c r="AF1432" s="41"/>
      <c r="AG1432" s="61"/>
      <c r="AH1432" s="66"/>
      <c r="AI1432" s="66"/>
      <c r="AJ1432" s="119"/>
      <c r="AK1432" s="135" t="s">
        <v>805</v>
      </c>
      <c r="AL1432" s="136" t="s">
        <v>806</v>
      </c>
      <c r="AM1432" s="42"/>
      <c r="AN1432" s="106"/>
      <c r="AO1432" s="106"/>
      <c r="AP1432" s="106"/>
      <c r="AQ1432" s="207"/>
      <c r="AR1432" s="207"/>
      <c r="AS1432" s="207"/>
      <c r="AT1432" s="207"/>
      <c r="AU1432" s="207"/>
      <c r="AV1432" s="207"/>
      <c r="AW1432" s="207"/>
      <c r="AX1432" s="207"/>
      <c r="AY1432" s="207"/>
      <c r="AZ1432" s="207"/>
      <c r="BA1432" s="207"/>
      <c r="BB1432" s="207"/>
      <c r="BC1432" s="270"/>
      <c r="BD1432" s="207"/>
      <c r="BE1432" s="207"/>
      <c r="BF1432" s="270"/>
    </row>
    <row r="1433" spans="1:71" s="108" customFormat="1" ht="10" customHeight="1" thickBot="1">
      <c r="A1433" s="39"/>
      <c r="B1433" s="37"/>
      <c r="C1433" s="40"/>
      <c r="D1433" s="40"/>
      <c r="E1433" s="40"/>
      <c r="F1433" s="60"/>
      <c r="G1433" s="60"/>
      <c r="H1433" s="60"/>
      <c r="I1433" s="60"/>
      <c r="J1433" s="60"/>
      <c r="K1433" s="60"/>
      <c r="L1433" s="60"/>
      <c r="M1433" s="60"/>
      <c r="N1433" s="60"/>
      <c r="O1433" s="60"/>
      <c r="P1433" s="60"/>
      <c r="Q1433" s="60"/>
      <c r="R1433" s="60"/>
      <c r="S1433" s="60"/>
      <c r="T1433" s="60"/>
      <c r="U1433" s="44"/>
      <c r="V1433" s="44"/>
      <c r="W1433" s="44"/>
      <c r="X1433" s="44"/>
      <c r="Y1433" s="44"/>
      <c r="Z1433" s="40"/>
      <c r="AA1433" s="40"/>
      <c r="AB1433" s="40"/>
      <c r="AC1433" s="40"/>
      <c r="AD1433" s="40"/>
      <c r="AE1433" s="40"/>
      <c r="AF1433" s="41"/>
      <c r="AG1433" s="61"/>
      <c r="AH1433" s="66"/>
      <c r="AI1433" s="66"/>
      <c r="AJ1433" s="119"/>
      <c r="AK1433" s="135"/>
      <c r="AL1433" s="137"/>
      <c r="AM1433" s="42"/>
      <c r="AN1433" s="106"/>
      <c r="AO1433" s="106"/>
      <c r="AP1433" s="106"/>
      <c r="AQ1433" s="207"/>
      <c r="AR1433" s="207"/>
      <c r="AS1433" s="207"/>
      <c r="AT1433" s="207"/>
      <c r="AU1433" s="207"/>
      <c r="AV1433" s="207"/>
      <c r="AW1433" s="207"/>
      <c r="AX1433" s="207"/>
      <c r="AY1433" s="207"/>
      <c r="AZ1433" s="207"/>
      <c r="BA1433" s="207"/>
      <c r="BB1433" s="207"/>
      <c r="BC1433" s="270"/>
      <c r="BD1433" s="207"/>
      <c r="BE1433" s="207"/>
      <c r="BF1433" s="270"/>
    </row>
    <row r="1434" spans="1:71" s="108" customFormat="1" ht="15" customHeight="1">
      <c r="A1434" s="39"/>
      <c r="B1434" s="37"/>
      <c r="C1434" s="77"/>
      <c r="D1434" s="78"/>
      <c r="E1434" s="78"/>
      <c r="F1434" s="78"/>
      <c r="G1434" s="79"/>
      <c r="H1434" s="60"/>
      <c r="I1434" s="41"/>
      <c r="J1434" s="77"/>
      <c r="K1434" s="78"/>
      <c r="L1434" s="78"/>
      <c r="M1434" s="78"/>
      <c r="N1434" s="78"/>
      <c r="O1434" s="78"/>
      <c r="P1434" s="78"/>
      <c r="Q1434" s="78"/>
      <c r="R1434" s="79"/>
      <c r="S1434" s="41"/>
      <c r="T1434" s="41"/>
      <c r="U1434" s="77"/>
      <c r="V1434" s="78"/>
      <c r="W1434" s="79"/>
      <c r="X1434" s="41"/>
      <c r="Y1434" s="41"/>
      <c r="Z1434" s="77"/>
      <c r="AA1434" s="78"/>
      <c r="AB1434" s="78"/>
      <c r="AC1434" s="80"/>
      <c r="AD1434" s="50"/>
      <c r="AE1434" s="40"/>
      <c r="AF1434" s="41"/>
      <c r="AG1434" s="61"/>
      <c r="AH1434" s="66"/>
      <c r="AI1434" s="66"/>
      <c r="AJ1434" s="119"/>
      <c r="AK1434" s="135" t="s">
        <v>807</v>
      </c>
      <c r="AL1434" s="137" cm="1">
        <f t="array" ref="AL1434">_xlfn.IFS(ISBLANK(U1432),0,U1432=AK1434,1,U1432=AK1435,2,U1432=AK1436,3,U1432=AK1437,4)</f>
        <v>0</v>
      </c>
      <c r="AM1434" s="42"/>
      <c r="AN1434" s="106"/>
      <c r="AO1434" s="106"/>
      <c r="AP1434" s="106"/>
      <c r="AQ1434" s="207"/>
      <c r="AR1434" s="207"/>
      <c r="AS1434" s="207"/>
      <c r="AT1434" s="207"/>
      <c r="AU1434" s="207"/>
      <c r="AV1434" s="207"/>
      <c r="AW1434" s="207"/>
      <c r="AX1434" s="207"/>
      <c r="AY1434" s="207"/>
      <c r="AZ1434" s="207"/>
      <c r="BA1434" s="207"/>
      <c r="BB1434" s="207"/>
      <c r="BC1434" s="270"/>
      <c r="BD1434" s="207"/>
      <c r="BE1434" s="207"/>
      <c r="BF1434" s="270"/>
    </row>
    <row r="1435" spans="1:71" s="108" customFormat="1" ht="15" customHeight="1">
      <c r="A1435" s="39"/>
      <c r="B1435" s="37"/>
      <c r="C1435" s="80"/>
      <c r="D1435" s="50"/>
      <c r="E1435" s="50"/>
      <c r="F1435" s="50"/>
      <c r="G1435" s="81"/>
      <c r="H1435" s="60"/>
      <c r="I1435" s="41"/>
      <c r="J1435" s="80"/>
      <c r="K1435" s="50"/>
      <c r="L1435" s="50"/>
      <c r="M1435" s="50"/>
      <c r="N1435" s="50"/>
      <c r="O1435" s="50"/>
      <c r="P1435" s="50"/>
      <c r="Q1435" s="50"/>
      <c r="R1435" s="81"/>
      <c r="S1435" s="41"/>
      <c r="T1435" s="41"/>
      <c r="U1435" s="80"/>
      <c r="V1435" s="50"/>
      <c r="W1435" s="81"/>
      <c r="X1435" s="41"/>
      <c r="Y1435" s="41"/>
      <c r="Z1435" s="80"/>
      <c r="AA1435" s="50"/>
      <c r="AB1435" s="50"/>
      <c r="AC1435" s="80"/>
      <c r="AD1435" s="50"/>
      <c r="AE1435" s="40"/>
      <c r="AF1435" s="41"/>
      <c r="AG1435" s="61"/>
      <c r="AH1435" s="66"/>
      <c r="AI1435" s="66"/>
      <c r="AJ1435" s="119"/>
      <c r="AK1435" s="135" t="s">
        <v>808</v>
      </c>
      <c r="AL1435" s="137"/>
      <c r="AM1435" s="42"/>
      <c r="AN1435" s="106"/>
      <c r="AO1435" s="106"/>
      <c r="AP1435" s="106"/>
      <c r="AQ1435" s="207"/>
      <c r="AR1435" s="207"/>
      <c r="AS1435" s="207"/>
      <c r="AT1435" s="207"/>
      <c r="AU1435" s="207"/>
      <c r="AV1435" s="207"/>
      <c r="AW1435" s="207"/>
      <c r="AX1435" s="207"/>
      <c r="AY1435" s="207"/>
      <c r="AZ1435" s="207"/>
      <c r="BA1435" s="207"/>
      <c r="BB1435" s="207"/>
      <c r="BC1435" s="270"/>
      <c r="BD1435" s="207"/>
      <c r="BE1435" s="207"/>
      <c r="BF1435" s="270"/>
    </row>
    <row r="1436" spans="1:71" s="108" customFormat="1" ht="15" customHeight="1">
      <c r="A1436" s="39"/>
      <c r="B1436" s="37"/>
      <c r="C1436" s="381" t="s">
        <v>807</v>
      </c>
      <c r="D1436" s="382"/>
      <c r="E1436" s="382"/>
      <c r="F1436" s="382"/>
      <c r="G1436" s="383"/>
      <c r="H1436" s="60"/>
      <c r="I1436" s="41"/>
      <c r="J1436" s="381" t="s">
        <v>808</v>
      </c>
      <c r="K1436" s="382"/>
      <c r="L1436" s="382"/>
      <c r="M1436" s="382"/>
      <c r="N1436" s="382"/>
      <c r="O1436" s="382"/>
      <c r="P1436" s="382"/>
      <c r="Q1436" s="382"/>
      <c r="R1436" s="383"/>
      <c r="S1436" s="41"/>
      <c r="T1436" s="41"/>
      <c r="U1436" s="381" t="s">
        <v>809</v>
      </c>
      <c r="V1436" s="382"/>
      <c r="W1436" s="383"/>
      <c r="X1436" s="41"/>
      <c r="Y1436" s="41"/>
      <c r="Z1436" s="80"/>
      <c r="AA1436" s="50"/>
      <c r="AB1436" s="82"/>
      <c r="AC1436" s="80"/>
      <c r="AD1436" s="50"/>
      <c r="AE1436" s="40"/>
      <c r="AF1436" s="41"/>
      <c r="AG1436" s="61"/>
      <c r="AH1436" s="66"/>
      <c r="AI1436" s="66"/>
      <c r="AJ1436" s="119"/>
      <c r="AK1436" s="135" t="s">
        <v>809</v>
      </c>
      <c r="AL1436" s="137"/>
      <c r="AM1436" s="42"/>
      <c r="AN1436" s="106"/>
      <c r="AO1436" s="106"/>
      <c r="AP1436" s="106"/>
      <c r="AQ1436" s="207"/>
      <c r="AR1436" s="207"/>
      <c r="AS1436" s="207"/>
      <c r="AT1436" s="207"/>
      <c r="AU1436" s="207"/>
      <c r="AV1436" s="207"/>
      <c r="AW1436" s="207"/>
      <c r="AX1436" s="207"/>
      <c r="AY1436" s="207"/>
      <c r="AZ1436" s="207"/>
      <c r="BA1436" s="207"/>
      <c r="BB1436" s="207"/>
      <c r="BC1436" s="270"/>
      <c r="BD1436" s="207"/>
      <c r="BE1436" s="207"/>
      <c r="BF1436" s="270"/>
    </row>
    <row r="1437" spans="1:71" s="108" customFormat="1" ht="15" customHeight="1" thickBot="1">
      <c r="A1437" s="39"/>
      <c r="B1437" s="37"/>
      <c r="C1437" s="381"/>
      <c r="D1437" s="382"/>
      <c r="E1437" s="382"/>
      <c r="F1437" s="382"/>
      <c r="G1437" s="383"/>
      <c r="H1437" s="60"/>
      <c r="I1437" s="41"/>
      <c r="J1437" s="381"/>
      <c r="K1437" s="382"/>
      <c r="L1437" s="382"/>
      <c r="M1437" s="382"/>
      <c r="N1437" s="382"/>
      <c r="O1437" s="382"/>
      <c r="P1437" s="382"/>
      <c r="Q1437" s="382"/>
      <c r="R1437" s="383"/>
      <c r="S1437" s="41"/>
      <c r="T1437" s="41"/>
      <c r="U1437" s="381"/>
      <c r="V1437" s="382"/>
      <c r="W1437" s="383"/>
      <c r="X1437" s="41"/>
      <c r="Y1437" s="41"/>
      <c r="Z1437" s="80"/>
      <c r="AA1437" s="83" t="s">
        <v>810</v>
      </c>
      <c r="AB1437" s="82"/>
      <c r="AC1437" s="84"/>
      <c r="AD1437" s="85"/>
      <c r="AE1437" s="40"/>
      <c r="AF1437" s="41"/>
      <c r="AG1437" s="61"/>
      <c r="AH1437" s="66"/>
      <c r="AI1437" s="66"/>
      <c r="AJ1437" s="119"/>
      <c r="AK1437" s="135" t="s">
        <v>811</v>
      </c>
      <c r="AL1437" s="137"/>
      <c r="AM1437" s="42"/>
      <c r="AN1437" s="106"/>
      <c r="AO1437" s="106"/>
      <c r="AP1437" s="106"/>
      <c r="AQ1437" s="207"/>
      <c r="AR1437" s="207"/>
      <c r="AS1437" s="207"/>
      <c r="AT1437" s="207"/>
      <c r="AU1437" s="207"/>
      <c r="AV1437" s="207"/>
      <c r="AW1437" s="207"/>
      <c r="AX1437" s="207"/>
      <c r="AY1437" s="207"/>
      <c r="AZ1437" s="207"/>
      <c r="BA1437" s="207"/>
      <c r="BB1437" s="207"/>
      <c r="BC1437" s="270"/>
      <c r="BD1437" s="207"/>
      <c r="BE1437" s="207"/>
      <c r="BF1437" s="270"/>
    </row>
    <row r="1438" spans="1:71" s="108" customFormat="1" ht="15" customHeight="1">
      <c r="A1438" s="39"/>
      <c r="B1438" s="37"/>
      <c r="C1438" s="381"/>
      <c r="D1438" s="382"/>
      <c r="E1438" s="382"/>
      <c r="F1438" s="382"/>
      <c r="G1438" s="383"/>
      <c r="H1438" s="60"/>
      <c r="I1438" s="41"/>
      <c r="J1438" s="381"/>
      <c r="K1438" s="382"/>
      <c r="L1438" s="382"/>
      <c r="M1438" s="382"/>
      <c r="N1438" s="382"/>
      <c r="O1438" s="382"/>
      <c r="P1438" s="382"/>
      <c r="Q1438" s="382"/>
      <c r="R1438" s="383"/>
      <c r="S1438" s="41"/>
      <c r="T1438" s="41"/>
      <c r="U1438" s="381"/>
      <c r="V1438" s="382"/>
      <c r="W1438" s="383"/>
      <c r="X1438" s="41"/>
      <c r="Y1438" s="41"/>
      <c r="Z1438" s="384" t="s">
        <v>812</v>
      </c>
      <c r="AA1438" s="385"/>
      <c r="AB1438" s="385"/>
      <c r="AC1438" s="385"/>
      <c r="AD1438" s="79"/>
      <c r="AE1438" s="40"/>
      <c r="AF1438" s="41"/>
      <c r="AG1438" s="61"/>
      <c r="AH1438" s="66"/>
      <c r="AI1438" s="66"/>
      <c r="AJ1438" s="119"/>
      <c r="AK1438" s="42"/>
      <c r="AL1438" s="42"/>
      <c r="AM1438" s="42"/>
      <c r="AN1438" s="106"/>
      <c r="AO1438" s="106"/>
      <c r="AP1438" s="106"/>
      <c r="AQ1438" s="207"/>
      <c r="AR1438" s="207"/>
      <c r="AS1438" s="207"/>
      <c r="AT1438" s="207"/>
      <c r="AU1438" s="207"/>
      <c r="AV1438" s="207"/>
      <c r="AW1438" s="207"/>
      <c r="AX1438" s="207"/>
      <c r="AY1438" s="207"/>
      <c r="AZ1438" s="207"/>
      <c r="BA1438" s="207"/>
      <c r="BB1438" s="207"/>
      <c r="BC1438" s="270"/>
      <c r="BD1438" s="207"/>
      <c r="BE1438" s="207"/>
      <c r="BF1438" s="270"/>
    </row>
    <row r="1439" spans="1:71" s="108" customFormat="1" ht="15" customHeight="1">
      <c r="A1439" s="39"/>
      <c r="B1439" s="37"/>
      <c r="C1439" s="80"/>
      <c r="D1439" s="50"/>
      <c r="E1439" s="50"/>
      <c r="F1439" s="50"/>
      <c r="G1439" s="81"/>
      <c r="H1439" s="60"/>
      <c r="I1439" s="41"/>
      <c r="J1439" s="80"/>
      <c r="K1439" s="50"/>
      <c r="L1439" s="50"/>
      <c r="M1439" s="50"/>
      <c r="N1439" s="50"/>
      <c r="O1439" s="50"/>
      <c r="P1439" s="50"/>
      <c r="Q1439" s="50"/>
      <c r="R1439" s="81"/>
      <c r="S1439" s="41"/>
      <c r="T1439" s="41"/>
      <c r="U1439" s="80"/>
      <c r="V1439" s="50"/>
      <c r="W1439" s="81"/>
      <c r="X1439" s="41"/>
      <c r="Y1439" s="41"/>
      <c r="Z1439" s="384"/>
      <c r="AA1439" s="385"/>
      <c r="AB1439" s="385"/>
      <c r="AC1439" s="385"/>
      <c r="AD1439" s="81"/>
      <c r="AE1439" s="40"/>
      <c r="AF1439" s="41"/>
      <c r="AG1439" s="61"/>
      <c r="AH1439" s="66"/>
      <c r="AI1439" s="66"/>
      <c r="AJ1439" s="119"/>
      <c r="AK1439" s="42"/>
      <c r="AL1439" s="42"/>
      <c r="AM1439" s="42"/>
      <c r="AN1439" s="106"/>
      <c r="AO1439" s="106"/>
      <c r="AP1439" s="106"/>
      <c r="AQ1439" s="207"/>
      <c r="AR1439" s="207"/>
      <c r="AS1439" s="207"/>
      <c r="AT1439" s="207"/>
      <c r="AU1439" s="207"/>
      <c r="AV1439" s="207"/>
      <c r="AW1439" s="207"/>
      <c r="AX1439" s="207"/>
      <c r="AY1439" s="207"/>
      <c r="AZ1439" s="207"/>
      <c r="BA1439" s="207"/>
      <c r="BB1439" s="207"/>
      <c r="BC1439" s="270"/>
      <c r="BD1439" s="207"/>
      <c r="BE1439" s="207"/>
      <c r="BF1439" s="270"/>
    </row>
    <row r="1440" spans="1:71" ht="15" customHeight="1" thickBot="1">
      <c r="A1440" s="57"/>
      <c r="B1440" s="37"/>
      <c r="C1440" s="84"/>
      <c r="D1440" s="85"/>
      <c r="E1440" s="85"/>
      <c r="F1440" s="85"/>
      <c r="G1440" s="86"/>
      <c r="H1440" s="59"/>
      <c r="I1440" s="21"/>
      <c r="J1440" s="84"/>
      <c r="K1440" s="85"/>
      <c r="L1440" s="85"/>
      <c r="M1440" s="85"/>
      <c r="N1440" s="85"/>
      <c r="O1440" s="85"/>
      <c r="P1440" s="85"/>
      <c r="Q1440" s="85"/>
      <c r="R1440" s="86"/>
      <c r="S1440" s="21"/>
      <c r="T1440" s="21"/>
      <c r="U1440" s="84"/>
      <c r="V1440" s="85"/>
      <c r="W1440" s="86"/>
      <c r="X1440" s="21"/>
      <c r="Y1440" s="21"/>
      <c r="Z1440" s="84"/>
      <c r="AA1440" s="85"/>
      <c r="AB1440" s="85"/>
      <c r="AC1440" s="85"/>
      <c r="AD1440" s="86"/>
      <c r="AE1440" s="40"/>
      <c r="AF1440" s="41"/>
      <c r="AJ1440" s="119"/>
      <c r="AN1440" s="105"/>
      <c r="AO1440" s="105"/>
      <c r="AP1440" s="106"/>
    </row>
    <row r="1441" spans="1:58" s="108" customFormat="1" ht="10" customHeight="1">
      <c r="A1441" s="39"/>
      <c r="B1441" s="37"/>
      <c r="C1441" s="40"/>
      <c r="D1441" s="40"/>
      <c r="E1441" s="40"/>
      <c r="F1441" s="60"/>
      <c r="G1441" s="60"/>
      <c r="H1441" s="60"/>
      <c r="I1441" s="60"/>
      <c r="J1441" s="60"/>
      <c r="K1441" s="60"/>
      <c r="L1441" s="60"/>
      <c r="M1441" s="60"/>
      <c r="N1441" s="60"/>
      <c r="O1441" s="60"/>
      <c r="P1441" s="60"/>
      <c r="Q1441" s="60"/>
      <c r="R1441" s="60"/>
      <c r="S1441" s="60"/>
      <c r="T1441" s="60"/>
      <c r="U1441" s="44"/>
      <c r="V1441" s="44"/>
      <c r="W1441" s="44"/>
      <c r="X1441" s="44"/>
      <c r="Y1441" s="44"/>
      <c r="Z1441" s="40"/>
      <c r="AA1441" s="40"/>
      <c r="AB1441" s="40"/>
      <c r="AC1441" s="40"/>
      <c r="AD1441" s="40"/>
      <c r="AE1441" s="40"/>
      <c r="AF1441" s="41"/>
      <c r="AG1441" s="61"/>
      <c r="AH1441" s="66"/>
      <c r="AI1441" s="66"/>
      <c r="AJ1441" s="119"/>
      <c r="AK1441" s="42"/>
      <c r="AL1441" s="42"/>
      <c r="AM1441" s="42"/>
      <c r="AN1441" s="106"/>
      <c r="AO1441" s="106"/>
      <c r="AP1441" s="106"/>
      <c r="AQ1441" s="207"/>
      <c r="AR1441" s="207"/>
      <c r="AS1441" s="207"/>
      <c r="AT1441" s="207"/>
      <c r="AU1441" s="207"/>
      <c r="AV1441" s="207"/>
      <c r="AW1441" s="207"/>
      <c r="AX1441" s="207"/>
      <c r="AY1441" s="207"/>
      <c r="AZ1441" s="207"/>
      <c r="BA1441" s="207"/>
      <c r="BB1441" s="207"/>
      <c r="BC1441" s="270"/>
      <c r="BD1441" s="207"/>
      <c r="BE1441" s="207"/>
      <c r="BF1441" s="270"/>
    </row>
    <row r="1442" spans="1:58" s="108" customFormat="1" ht="30" customHeight="1">
      <c r="A1442" s="39"/>
      <c r="B1442" s="413" t="s">
        <v>813</v>
      </c>
      <c r="C1442" s="413"/>
      <c r="D1442" s="413"/>
      <c r="E1442" s="413"/>
      <c r="F1442" s="413"/>
      <c r="G1442" s="413"/>
      <c r="H1442" s="413"/>
      <c r="I1442" s="413"/>
      <c r="J1442" s="413"/>
      <c r="K1442" s="413"/>
      <c r="L1442" s="413"/>
      <c r="M1442" s="413"/>
      <c r="N1442" s="413"/>
      <c r="O1442" s="413"/>
      <c r="P1442" s="413"/>
      <c r="Q1442" s="413"/>
      <c r="R1442" s="413"/>
      <c r="S1442" s="413"/>
      <c r="T1442" s="413"/>
      <c r="U1442" s="413"/>
      <c r="V1442" s="413"/>
      <c r="W1442" s="413"/>
      <c r="X1442" s="413"/>
      <c r="Y1442" s="413"/>
      <c r="Z1442" s="413"/>
      <c r="AA1442" s="413"/>
      <c r="AB1442" s="413"/>
      <c r="AC1442" s="413"/>
      <c r="AD1442" s="413"/>
      <c r="AE1442" s="413"/>
      <c r="AF1442" s="41"/>
      <c r="AG1442" s="61"/>
      <c r="AH1442" s="66"/>
      <c r="AI1442" s="66"/>
      <c r="AJ1442" s="119"/>
      <c r="AK1442" s="42"/>
      <c r="AL1442" s="42"/>
      <c r="AM1442" s="42"/>
      <c r="AN1442" s="106"/>
      <c r="AO1442" s="106"/>
      <c r="AP1442" s="106"/>
      <c r="AQ1442" s="207"/>
      <c r="AR1442" s="207"/>
      <c r="AS1442" s="207"/>
      <c r="AT1442" s="207"/>
      <c r="AU1442" s="207"/>
      <c r="AV1442" s="207"/>
      <c r="AW1442" s="207"/>
      <c r="AX1442" s="207"/>
      <c r="AY1442" s="207"/>
      <c r="AZ1442" s="207"/>
      <c r="BA1442" s="207"/>
      <c r="BB1442" s="207"/>
      <c r="BC1442" s="270"/>
      <c r="BD1442" s="207"/>
      <c r="BE1442" s="207"/>
      <c r="BF1442" s="270"/>
    </row>
    <row r="1443" spans="1:58" ht="20.149999999999999" customHeight="1">
      <c r="A1443" s="57"/>
      <c r="B1443" s="378" t="s">
        <v>796</v>
      </c>
      <c r="C1443" s="379"/>
      <c r="D1443" s="87" t="s">
        <v>814</v>
      </c>
      <c r="E1443" s="38"/>
      <c r="F1443" s="38"/>
      <c r="G1443" s="38"/>
      <c r="H1443" s="38"/>
      <c r="I1443" s="38"/>
      <c r="J1443" s="59"/>
      <c r="K1443" s="37"/>
      <c r="L1443" s="37"/>
      <c r="M1443" s="37"/>
      <c r="N1443" s="37"/>
      <c r="O1443" s="37"/>
      <c r="P1443" s="37"/>
      <c r="Q1443" s="37"/>
      <c r="R1443" s="37"/>
      <c r="S1443" s="37"/>
      <c r="T1443" s="37"/>
      <c r="U1443" s="37"/>
      <c r="V1443" s="37"/>
      <c r="W1443" s="37"/>
      <c r="X1443" s="37"/>
      <c r="Y1443" s="37"/>
      <c r="Z1443" s="37"/>
      <c r="AA1443" s="37"/>
      <c r="AB1443" s="37"/>
      <c r="AC1443" s="37"/>
      <c r="AD1443" s="37"/>
      <c r="AE1443" s="37"/>
      <c r="AF1443" s="21"/>
      <c r="AN1443" s="105"/>
      <c r="AO1443" s="105"/>
      <c r="AP1443" s="105"/>
    </row>
    <row r="1444" spans="1:58" ht="20.149999999999999" customHeight="1">
      <c r="A1444" s="57"/>
      <c r="B1444" s="378" t="s">
        <v>796</v>
      </c>
      <c r="C1444" s="379"/>
      <c r="D1444" s="87" t="s">
        <v>815</v>
      </c>
      <c r="E1444" s="38"/>
      <c r="F1444" s="38"/>
      <c r="G1444" s="38"/>
      <c r="H1444" s="38"/>
      <c r="I1444" s="38"/>
      <c r="J1444" s="59"/>
      <c r="K1444" s="37"/>
      <c r="L1444" s="37"/>
      <c r="M1444" s="37"/>
      <c r="N1444" s="37"/>
      <c r="O1444" s="37"/>
      <c r="P1444" s="37"/>
      <c r="Q1444" s="37"/>
      <c r="R1444" s="37"/>
      <c r="S1444" s="37"/>
      <c r="T1444" s="37"/>
      <c r="U1444" s="37"/>
      <c r="V1444" s="37"/>
      <c r="W1444" s="37"/>
      <c r="X1444" s="37"/>
      <c r="Y1444" s="37"/>
      <c r="Z1444" s="37"/>
      <c r="AA1444" s="37"/>
      <c r="AB1444" s="37"/>
      <c r="AC1444" s="37"/>
      <c r="AD1444" s="37"/>
      <c r="AE1444" s="37"/>
      <c r="AF1444" s="21"/>
      <c r="AN1444" s="105"/>
      <c r="AO1444" s="105"/>
      <c r="AP1444" s="105"/>
    </row>
    <row r="1445" spans="1:58" ht="20.149999999999999" customHeight="1">
      <c r="A1445" s="21"/>
      <c r="B1445" s="378" t="s">
        <v>796</v>
      </c>
      <c r="C1445" s="379"/>
      <c r="D1445" s="87" t="s">
        <v>816</v>
      </c>
      <c r="E1445" s="43"/>
      <c r="F1445" s="43"/>
      <c r="G1445" s="43"/>
      <c r="H1445" s="43"/>
      <c r="I1445" s="43"/>
      <c r="J1445" s="43"/>
      <c r="K1445" s="43"/>
      <c r="L1445" s="43"/>
      <c r="M1445" s="43"/>
      <c r="N1445" s="43"/>
      <c r="O1445" s="43"/>
      <c r="P1445" s="43"/>
      <c r="Q1445" s="43"/>
      <c r="R1445" s="43"/>
      <c r="S1445" s="43"/>
      <c r="T1445" s="43"/>
      <c r="U1445" s="43"/>
      <c r="V1445" s="43"/>
      <c r="W1445" s="43"/>
      <c r="X1445" s="43"/>
      <c r="Y1445" s="43"/>
      <c r="Z1445" s="43"/>
      <c r="AA1445" s="43"/>
      <c r="AB1445" s="43"/>
      <c r="AC1445" s="43"/>
      <c r="AD1445" s="43"/>
      <c r="AE1445" s="43"/>
      <c r="AF1445" s="21"/>
      <c r="AN1445" s="105"/>
      <c r="AO1445" s="105"/>
      <c r="AP1445" s="105"/>
    </row>
    <row r="1446" spans="1:58" ht="20.149999999999999" customHeight="1">
      <c r="A1446" s="21"/>
      <c r="B1446" s="378" t="s">
        <v>796</v>
      </c>
      <c r="C1446" s="379"/>
      <c r="D1446" s="87" t="s">
        <v>817</v>
      </c>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N1446" s="105"/>
      <c r="AO1446" s="105"/>
      <c r="AP1446" s="105"/>
    </row>
    <row r="1447" spans="1:58" ht="10" customHeight="1">
      <c r="A1447" s="21"/>
      <c r="B1447" s="88"/>
      <c r="C1447" s="89"/>
      <c r="D1447" s="87"/>
      <c r="E1447" s="21"/>
      <c r="F1447" s="21"/>
      <c r="G1447" s="21"/>
      <c r="H1447" s="21"/>
      <c r="I1447" s="21"/>
      <c r="J1447" s="21"/>
      <c r="K1447" s="21"/>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c r="AN1447" s="105"/>
      <c r="AO1447" s="105"/>
      <c r="AP1447" s="105"/>
    </row>
    <row r="1448" spans="1:58" ht="21">
      <c r="A1448" s="21"/>
      <c r="B1448" s="406">
        <v>1</v>
      </c>
      <c r="C1448" s="406"/>
      <c r="D1448" s="404"/>
      <c r="E1448" s="404"/>
      <c r="F1448" s="404"/>
      <c r="G1448" s="404"/>
      <c r="H1448" s="404"/>
      <c r="I1448" s="404"/>
      <c r="J1448" s="404"/>
      <c r="K1448" s="404"/>
      <c r="L1448" s="405" t="str">
        <f>IF(AK1464=TRUE,"Mbps:","")</f>
        <v/>
      </c>
      <c r="M1448" s="405"/>
      <c r="N1448" s="408"/>
      <c r="O1448" s="408"/>
      <c r="P1448" s="406">
        <v>2</v>
      </c>
      <c r="Q1448" s="406"/>
      <c r="R1448" s="404"/>
      <c r="S1448" s="404"/>
      <c r="T1448" s="404"/>
      <c r="U1448" s="404"/>
      <c r="V1448" s="404"/>
      <c r="W1448" s="404"/>
      <c r="X1448" s="404"/>
      <c r="Y1448" s="404"/>
      <c r="Z1448" s="407" t="str">
        <f>IF(AM1464=TRUE,"Mbps:","")</f>
        <v/>
      </c>
      <c r="AA1448" s="407"/>
      <c r="AB1448" s="408"/>
      <c r="AC1448" s="408"/>
      <c r="AD1448" s="21"/>
      <c r="AE1448" s="21"/>
      <c r="AF1448" s="21"/>
      <c r="AK1448" s="135" t="str">
        <f>IF(AK1464=TRUE,"Internet",IF((COUNTIF(D1448:K1456,D1448))+(COUNTIF(R1448:Y1456,D1448))&gt;1,"DUP","UNQ"))</f>
        <v>UNQ</v>
      </c>
      <c r="AL1448" s="137"/>
      <c r="AM1448" s="135" t="str">
        <f>IF(AM1464=TRUE,"Internet",IF((COUNTIF(D1448:K1456,R1448))+(COUNTIF(R1448:Y1456,R1448))&gt;1,"DUP","UNQ"))</f>
        <v>UNQ</v>
      </c>
      <c r="AN1448" s="123" t="b">
        <f>IF(AK1464=TRUE,IF((COUNTIF($N$1448:$O$1456,N1448))+(COUNTIF($AB$1448:$AC$1456,N1448))&gt;1,"DUP","UNQ"))</f>
        <v>0</v>
      </c>
      <c r="AO1448" s="124"/>
      <c r="AP1448" s="123" t="b">
        <f>IF(AM1464=TRUE,IF((COUNTIF($N$1448:$O$1456,P1448))+(COUNTIF($AB$1448:$AC$1456,P1448))&gt;1,"DUP","UNQ"))</f>
        <v>0</v>
      </c>
    </row>
    <row r="1449" spans="1:58" ht="10" customHeight="1">
      <c r="A1449" s="21"/>
      <c r="B1449" s="69"/>
      <c r="C1449" s="69"/>
      <c r="D1449" s="57"/>
      <c r="E1449" s="57"/>
      <c r="F1449" s="57"/>
      <c r="G1449" s="57"/>
      <c r="H1449" s="57"/>
      <c r="I1449" s="57"/>
      <c r="J1449" s="57"/>
      <c r="K1449" s="57"/>
      <c r="L1449" s="138"/>
      <c r="M1449" s="138"/>
      <c r="N1449" s="139"/>
      <c r="O1449" s="43"/>
      <c r="P1449" s="140"/>
      <c r="Q1449" s="69"/>
      <c r="R1449" s="139"/>
      <c r="S1449" s="139"/>
      <c r="T1449" s="139"/>
      <c r="U1449" s="139"/>
      <c r="V1449" s="139"/>
      <c r="W1449" s="139"/>
      <c r="X1449" s="139"/>
      <c r="Y1449" s="139"/>
      <c r="Z1449" s="138"/>
      <c r="AA1449" s="138"/>
      <c r="AB1449" s="43"/>
      <c r="AC1449" s="43"/>
      <c r="AD1449" s="21"/>
      <c r="AE1449" s="21"/>
      <c r="AF1449" s="21"/>
      <c r="AK1449" s="135"/>
      <c r="AL1449" s="137"/>
      <c r="AM1449" s="135"/>
      <c r="AN1449" s="123"/>
      <c r="AO1449" s="124"/>
      <c r="AP1449" s="123"/>
    </row>
    <row r="1450" spans="1:58" ht="21">
      <c r="A1450" s="21"/>
      <c r="B1450" s="406">
        <v>3</v>
      </c>
      <c r="C1450" s="406"/>
      <c r="D1450" s="404"/>
      <c r="E1450" s="404"/>
      <c r="F1450" s="404"/>
      <c r="G1450" s="404"/>
      <c r="H1450" s="404"/>
      <c r="I1450" s="404"/>
      <c r="J1450" s="404"/>
      <c r="K1450" s="404"/>
      <c r="L1450" s="407" t="str">
        <f>IF(AK1466=TRUE,"Mbps:","")</f>
        <v/>
      </c>
      <c r="M1450" s="407"/>
      <c r="N1450" s="408"/>
      <c r="O1450" s="408"/>
      <c r="P1450" s="406">
        <v>4</v>
      </c>
      <c r="Q1450" s="406"/>
      <c r="R1450" s="404"/>
      <c r="S1450" s="404"/>
      <c r="T1450" s="404"/>
      <c r="U1450" s="404"/>
      <c r="V1450" s="404"/>
      <c r="W1450" s="404"/>
      <c r="X1450" s="404"/>
      <c r="Y1450" s="404"/>
      <c r="Z1450" s="407" t="str">
        <f>IF(AM1466=TRUE,"Mbps:","")</f>
        <v/>
      </c>
      <c r="AA1450" s="407"/>
      <c r="AB1450" s="408"/>
      <c r="AC1450" s="408"/>
      <c r="AD1450" s="21"/>
      <c r="AE1450" s="21"/>
      <c r="AF1450" s="21"/>
      <c r="AK1450" s="135" t="str">
        <f>IF(AK1466=TRUE,"Internet",IF((COUNTIF(D1448:K1456,D1450))+(COUNTIF(R1448:Y1456,D1450))&gt;1,"DUP","UNQ"))</f>
        <v>UNQ</v>
      </c>
      <c r="AL1450" s="137"/>
      <c r="AM1450" s="135" t="str">
        <f>IF(AM1466=TRUE,"Internet",IF((COUNTIF(D1448:K1456,R1450))+(COUNTIF(R1448:Y1456,R1450))&gt;1,"DUP","UNQ"))</f>
        <v>UNQ</v>
      </c>
      <c r="AN1450" s="123" t="b">
        <f>IF(AK1466=TRUE,IF((COUNTIF($N$1448:$O$1456,N1450))+(COUNTIF($AB$1448:$AC$1456,N1450))&gt;1,"DUP","UNQ"))</f>
        <v>0</v>
      </c>
      <c r="AO1450" s="124"/>
      <c r="AP1450" s="123" t="b">
        <f>IF(AM1466=TRUE,IF((COUNTIF($N$1448:$O$1456,P1450))+(COUNTIF($AB$1448:$AC$1456,P1450))&gt;1,"DUP","UNQ"))</f>
        <v>0</v>
      </c>
    </row>
    <row r="1451" spans="1:58" ht="10" customHeight="1">
      <c r="A1451" s="21"/>
      <c r="B1451" s="69"/>
      <c r="C1451" s="69"/>
      <c r="D1451" s="57"/>
      <c r="E1451" s="57"/>
      <c r="F1451" s="57"/>
      <c r="G1451" s="57"/>
      <c r="H1451" s="57"/>
      <c r="I1451" s="57"/>
      <c r="J1451" s="57"/>
      <c r="K1451" s="57"/>
      <c r="L1451" s="138"/>
      <c r="M1451" s="138"/>
      <c r="N1451" s="139"/>
      <c r="O1451" s="43"/>
      <c r="P1451" s="140"/>
      <c r="Q1451" s="69"/>
      <c r="R1451" s="139"/>
      <c r="S1451" s="139"/>
      <c r="T1451" s="139"/>
      <c r="U1451" s="139"/>
      <c r="V1451" s="139"/>
      <c r="W1451" s="139"/>
      <c r="X1451" s="139"/>
      <c r="Y1451" s="139"/>
      <c r="Z1451" s="138"/>
      <c r="AA1451" s="138"/>
      <c r="AB1451" s="43"/>
      <c r="AC1451" s="43"/>
      <c r="AD1451" s="21"/>
      <c r="AE1451" s="21"/>
      <c r="AF1451" s="21"/>
      <c r="AK1451" s="135"/>
      <c r="AL1451" s="137"/>
      <c r="AM1451" s="135"/>
      <c r="AN1451" s="123"/>
      <c r="AO1451" s="124"/>
      <c r="AP1451" s="123"/>
    </row>
    <row r="1452" spans="1:58" ht="21">
      <c r="A1452" s="21"/>
      <c r="B1452" s="406">
        <v>5</v>
      </c>
      <c r="C1452" s="406"/>
      <c r="D1452" s="404"/>
      <c r="E1452" s="404"/>
      <c r="F1452" s="404"/>
      <c r="G1452" s="404"/>
      <c r="H1452" s="404"/>
      <c r="I1452" s="404"/>
      <c r="J1452" s="404"/>
      <c r="K1452" s="404"/>
      <c r="L1452" s="407" t="str">
        <f>IF(AK1468=TRUE,"Mbps:","")</f>
        <v/>
      </c>
      <c r="M1452" s="407"/>
      <c r="N1452" s="408"/>
      <c r="O1452" s="408"/>
      <c r="P1452" s="406">
        <v>6</v>
      </c>
      <c r="Q1452" s="406"/>
      <c r="R1452" s="404"/>
      <c r="S1452" s="404"/>
      <c r="T1452" s="404"/>
      <c r="U1452" s="404"/>
      <c r="V1452" s="404"/>
      <c r="W1452" s="404"/>
      <c r="X1452" s="404"/>
      <c r="Y1452" s="404"/>
      <c r="Z1452" s="407" t="str">
        <f>IF(AM1467=TRUE,"Mbps:","")</f>
        <v/>
      </c>
      <c r="AA1452" s="407"/>
      <c r="AB1452" s="408"/>
      <c r="AC1452" s="408"/>
      <c r="AD1452" s="21"/>
      <c r="AE1452" s="21"/>
      <c r="AF1452" s="21"/>
      <c r="AK1452" s="135" t="str">
        <f>IF(AK1468=TRUE,"Internet",IF((COUNTIF(D1448:K1456,D1452))+(COUNTIF(R1448:Y1456,D1452))&gt;1,"DUP","UNQ"))</f>
        <v>UNQ</v>
      </c>
      <c r="AL1452" s="137" t="str">
        <f>IF(AND(AL1464=TRUE,AO1452="DUP"),"DUP",IF((COUNTIF(AK1448:AK1456,"DUP"))+(COUNTIF(AM1448:AM1456,"DUP"))&gt;1,"DUP","UNQ"))</f>
        <v>UNQ</v>
      </c>
      <c r="AM1452" s="135" t="str">
        <f>IF(AM1468=TRUE,"Internet",IF((COUNTIF(D1448:K1456,R1452))+(COUNTIF(R1448:Y1456,R1452))&gt;1,"DUP","UNQ"))</f>
        <v>UNQ</v>
      </c>
      <c r="AN1452" s="123" t="b">
        <f>IF(AK1468=TRUE,IF((COUNTIF($N$1448:$O$1456,N1452))+(COUNTIF($AB$1448:$AC$1456,N1452))&gt;1,"DUP","UNQ"))</f>
        <v>0</v>
      </c>
      <c r="AO1452" s="124" t="str">
        <f>IF((COUNTIF(AN1448:AN1456,"DUP"))+(COUNTIF(AP1448:AP1456,"DUP"))&gt;1,"DUP","UNQ")</f>
        <v>UNQ</v>
      </c>
      <c r="AP1452" s="123" t="b">
        <f>IF(AM1468=TRUE,IF((COUNTIF($N$1448:$O$1456,P1452))+(COUNTIF($AB$1448:$AC$1456,P1452))&gt;1,"DUP","UNQ"))</f>
        <v>0</v>
      </c>
    </row>
    <row r="1453" spans="1:58" ht="10" customHeight="1">
      <c r="A1453" s="21"/>
      <c r="B1453" s="69"/>
      <c r="C1453" s="69"/>
      <c r="D1453" s="57"/>
      <c r="E1453" s="57"/>
      <c r="F1453" s="57"/>
      <c r="G1453" s="57"/>
      <c r="H1453" s="57"/>
      <c r="I1453" s="57"/>
      <c r="J1453" s="57"/>
      <c r="K1453" s="57"/>
      <c r="L1453" s="138"/>
      <c r="M1453" s="138"/>
      <c r="N1453" s="139"/>
      <c r="O1453" s="43"/>
      <c r="P1453" s="140"/>
      <c r="Q1453" s="69"/>
      <c r="R1453" s="139"/>
      <c r="S1453" s="139"/>
      <c r="T1453" s="139"/>
      <c r="U1453" s="139"/>
      <c r="V1453" s="139"/>
      <c r="W1453" s="139"/>
      <c r="X1453" s="139"/>
      <c r="Y1453" s="139"/>
      <c r="Z1453" s="138"/>
      <c r="AA1453" s="138"/>
      <c r="AB1453" s="43"/>
      <c r="AC1453" s="43"/>
      <c r="AD1453" s="21"/>
      <c r="AE1453" s="21"/>
      <c r="AF1453" s="21"/>
      <c r="AK1453" s="135"/>
      <c r="AL1453" s="137"/>
      <c r="AM1453" s="135"/>
      <c r="AN1453" s="123"/>
      <c r="AO1453" s="124"/>
      <c r="AP1453" s="123"/>
    </row>
    <row r="1454" spans="1:58" ht="21">
      <c r="A1454" s="21"/>
      <c r="B1454" s="406">
        <v>7</v>
      </c>
      <c r="C1454" s="406"/>
      <c r="D1454" s="404"/>
      <c r="E1454" s="404"/>
      <c r="F1454" s="404"/>
      <c r="G1454" s="404"/>
      <c r="H1454" s="404"/>
      <c r="I1454" s="404"/>
      <c r="J1454" s="404"/>
      <c r="K1454" s="404"/>
      <c r="L1454" s="407" t="str">
        <f>IF(AK1471=TRUE,"Mbps:","")</f>
        <v/>
      </c>
      <c r="M1454" s="407"/>
      <c r="N1454" s="408"/>
      <c r="O1454" s="408"/>
      <c r="P1454" s="406">
        <v>8</v>
      </c>
      <c r="Q1454" s="406"/>
      <c r="R1454" s="404"/>
      <c r="S1454" s="404"/>
      <c r="T1454" s="404"/>
      <c r="U1454" s="404"/>
      <c r="V1454" s="404"/>
      <c r="W1454" s="404"/>
      <c r="X1454" s="404"/>
      <c r="Y1454" s="404"/>
      <c r="Z1454" s="407" t="str">
        <f>IF(AM1470=TRUE,"Mbps:","")</f>
        <v/>
      </c>
      <c r="AA1454" s="407"/>
      <c r="AB1454" s="408"/>
      <c r="AC1454" s="408"/>
      <c r="AD1454" s="21"/>
      <c r="AE1454" s="21"/>
      <c r="AF1454" s="21"/>
      <c r="AK1454" s="135" t="str">
        <f>IF(AK1471=TRUE,"Internet",IF((COUNTIF(D1448:K1456,D1454))+(COUNTIF(R1448:Y1456,D1454))&gt;1,"DUP","UNQ"))</f>
        <v>UNQ</v>
      </c>
      <c r="AL1454" s="137"/>
      <c r="AM1454" s="135" t="str">
        <f>IF(AM1471=TRUE,"Internet",IF((COUNTIF(D1448:K1456,R1454))+(COUNTIF(R1448:Y1456,R1454))&gt;1,"DUP","UNQ"))</f>
        <v>UNQ</v>
      </c>
      <c r="AN1454" s="123" t="b">
        <f>IF(AK1471=TRUE,IF((COUNTIF($N$1448:$O$1456,N1454))+(COUNTIF($AB$1448:$AC$1456,N1454))&gt;1,"DUP","UNQ"))</f>
        <v>0</v>
      </c>
      <c r="AO1454" s="124"/>
      <c r="AP1454" s="123" t="b">
        <f>IF(AM1471=TRUE,IF((COUNTIF($N$1448:$O$1456,P1454))+(COUNTIF($AB$1448:$AC$1456,P1454))&gt;1,"DUP","UNQ"))</f>
        <v>0</v>
      </c>
    </row>
    <row r="1455" spans="1:58" ht="10" customHeight="1">
      <c r="A1455" s="21"/>
      <c r="B1455" s="69"/>
      <c r="C1455" s="69"/>
      <c r="D1455" s="57"/>
      <c r="E1455" s="57"/>
      <c r="F1455" s="57"/>
      <c r="G1455" s="57"/>
      <c r="H1455" s="57"/>
      <c r="I1455" s="57"/>
      <c r="J1455" s="57"/>
      <c r="K1455" s="57"/>
      <c r="L1455" s="138"/>
      <c r="M1455" s="138"/>
      <c r="N1455" s="139"/>
      <c r="O1455" s="43"/>
      <c r="P1455" s="140"/>
      <c r="Q1455" s="69"/>
      <c r="R1455" s="139"/>
      <c r="S1455" s="139"/>
      <c r="T1455" s="139"/>
      <c r="U1455" s="139"/>
      <c r="V1455" s="139"/>
      <c r="W1455" s="139"/>
      <c r="X1455" s="139"/>
      <c r="Y1455" s="139"/>
      <c r="Z1455" s="138"/>
      <c r="AA1455" s="138"/>
      <c r="AB1455" s="43"/>
      <c r="AC1455" s="43"/>
      <c r="AD1455" s="21"/>
      <c r="AE1455" s="21"/>
      <c r="AF1455" s="21"/>
      <c r="AK1455" s="135"/>
      <c r="AL1455" s="137"/>
      <c r="AM1455" s="135"/>
      <c r="AN1455" s="123"/>
      <c r="AO1455" s="124"/>
      <c r="AP1455" s="123"/>
    </row>
    <row r="1456" spans="1:58" ht="21">
      <c r="A1456" s="21"/>
      <c r="B1456" s="406">
        <v>9</v>
      </c>
      <c r="C1456" s="406"/>
      <c r="D1456" s="404"/>
      <c r="E1456" s="404"/>
      <c r="F1456" s="404"/>
      <c r="G1456" s="404"/>
      <c r="H1456" s="404"/>
      <c r="I1456" s="404"/>
      <c r="J1456" s="404"/>
      <c r="K1456" s="404"/>
      <c r="L1456" s="407" t="str">
        <f>IF(AK1473=TRUE,"Mbps:","")</f>
        <v/>
      </c>
      <c r="M1456" s="407"/>
      <c r="N1456" s="408"/>
      <c r="O1456" s="408"/>
      <c r="P1456" s="406">
        <v>10</v>
      </c>
      <c r="Q1456" s="406"/>
      <c r="R1456" s="404"/>
      <c r="S1456" s="404"/>
      <c r="T1456" s="404"/>
      <c r="U1456" s="404"/>
      <c r="V1456" s="404"/>
      <c r="W1456" s="404"/>
      <c r="X1456" s="404"/>
      <c r="Y1456" s="404"/>
      <c r="Z1456" s="407" t="str">
        <f>IF(AM1472=TRUE,"Mbps:","")</f>
        <v/>
      </c>
      <c r="AA1456" s="407"/>
      <c r="AB1456" s="408"/>
      <c r="AC1456" s="408"/>
      <c r="AD1456" s="21"/>
      <c r="AE1456" s="21"/>
      <c r="AF1456" s="21"/>
      <c r="AK1456" s="135" t="str">
        <f>IF(AK1473=TRUE,"Internet",IF((COUNTIF(D1448:K1456,D1456))+(COUNTIF(R1448:Y1456,D1456))&gt;1,"DUP","UNQ"))</f>
        <v>UNQ</v>
      </c>
      <c r="AL1456" s="137"/>
      <c r="AM1456" s="135" t="str">
        <f>IF(AM1473=TRUE,"Internet",IF((COUNTIF(D1448:K1456,R1456))+(COUNTIF(R1448:Y1456,R1456))&gt;1,"DUP","UNQ"))</f>
        <v>UNQ</v>
      </c>
      <c r="AN1456" s="123" t="b">
        <f>IF(AK1473=TRUE,IF((COUNTIF($N$1448:$O$1456,N1456))+(COUNTIF($AB$1448:$AC$1456,N1456))&gt;1,"DUP","UNQ"))</f>
        <v>0</v>
      </c>
      <c r="AO1456" s="124"/>
      <c r="AP1456" s="123" t="b">
        <f>IF(AM1473=TRUE,IF((COUNTIF($N$1448:$O$1456,P1456))+(COUNTIF($AB$1448:$AC$1456,P1456))&gt;1,"DUP","UNQ"))</f>
        <v>0</v>
      </c>
    </row>
    <row r="1457" spans="1:58" ht="10" customHeight="1">
      <c r="A1457" s="21"/>
      <c r="B1457" s="88"/>
      <c r="C1457" s="89"/>
      <c r="D1457" s="87"/>
      <c r="E1457" s="21"/>
      <c r="F1457" s="21"/>
      <c r="G1457" s="21"/>
      <c r="H1457" s="21"/>
      <c r="I1457" s="21"/>
      <c r="J1457" s="21"/>
      <c r="K1457" s="21"/>
      <c r="L1457" s="21"/>
      <c r="M1457" s="21"/>
      <c r="N1457" s="21"/>
      <c r="O1457" s="21"/>
      <c r="P1457" s="21"/>
      <c r="Q1457" s="21"/>
      <c r="R1457" s="21"/>
      <c r="S1457" s="21"/>
      <c r="T1457" s="21"/>
      <c r="U1457" s="21"/>
      <c r="V1457" s="21"/>
      <c r="W1457" s="21"/>
      <c r="X1457" s="21"/>
      <c r="Y1457" s="21"/>
      <c r="Z1457" s="21"/>
      <c r="AA1457" s="21"/>
      <c r="AB1457" s="21"/>
      <c r="AC1457" s="21"/>
      <c r="AD1457" s="21"/>
      <c r="AE1457" s="21"/>
      <c r="AF1457" s="21"/>
      <c r="AN1457" s="105"/>
      <c r="AO1457" s="105"/>
      <c r="AP1457" s="105"/>
    </row>
    <row r="1458" spans="1:58" s="108" customFormat="1" ht="35.15" customHeight="1">
      <c r="A1458" s="39"/>
      <c r="B1458" s="413" t="s">
        <v>818</v>
      </c>
      <c r="C1458" s="413"/>
      <c r="D1458" s="413"/>
      <c r="E1458" s="413"/>
      <c r="F1458" s="413"/>
      <c r="G1458" s="413"/>
      <c r="H1458" s="413"/>
      <c r="I1458" s="413"/>
      <c r="J1458" s="413"/>
      <c r="K1458" s="413"/>
      <c r="L1458" s="413"/>
      <c r="M1458" s="413"/>
      <c r="N1458" s="413"/>
      <c r="O1458" s="413"/>
      <c r="P1458" s="413"/>
      <c r="Q1458" s="413"/>
      <c r="R1458" s="413"/>
      <c r="S1458" s="413"/>
      <c r="T1458" s="413"/>
      <c r="U1458" s="413"/>
      <c r="V1458" s="413"/>
      <c r="W1458" s="413"/>
      <c r="X1458" s="413"/>
      <c r="Y1458" s="413"/>
      <c r="Z1458" s="413"/>
      <c r="AA1458" s="413"/>
      <c r="AB1458" s="413"/>
      <c r="AC1458" s="413"/>
      <c r="AD1458" s="413"/>
      <c r="AE1458" s="413"/>
      <c r="AF1458" s="41"/>
      <c r="AG1458" s="61"/>
      <c r="AH1458" s="66"/>
      <c r="AI1458" s="66"/>
      <c r="AJ1458" s="119"/>
      <c r="AK1458" s="42"/>
      <c r="AL1458" s="42"/>
      <c r="AM1458" s="42"/>
      <c r="AN1458" s="106"/>
      <c r="AO1458" s="106"/>
      <c r="AP1458" s="106"/>
      <c r="AQ1458" s="207"/>
      <c r="AR1458" s="207"/>
      <c r="AS1458" s="207"/>
      <c r="AT1458" s="207"/>
      <c r="AU1458" s="207"/>
      <c r="AV1458" s="207"/>
      <c r="AW1458" s="207"/>
      <c r="AX1458" s="207"/>
      <c r="AY1458" s="207"/>
      <c r="AZ1458" s="207"/>
      <c r="BA1458" s="207"/>
      <c r="BB1458" s="207"/>
      <c r="BC1458" s="270"/>
      <c r="BD1458" s="207"/>
      <c r="BE1458" s="207"/>
      <c r="BF1458" s="270"/>
    </row>
    <row r="1459" spans="1:58" ht="10" customHeight="1">
      <c r="A1459" s="21"/>
      <c r="B1459" s="88"/>
      <c r="C1459" s="89"/>
      <c r="D1459" s="87"/>
      <c r="E1459" s="21"/>
      <c r="F1459" s="21"/>
      <c r="G1459" s="21"/>
      <c r="H1459" s="21"/>
      <c r="I1459" s="21"/>
      <c r="J1459" s="21"/>
      <c r="K1459" s="21"/>
      <c r="L1459" s="21"/>
      <c r="M1459" s="21"/>
      <c r="N1459" s="21"/>
      <c r="O1459" s="21"/>
      <c r="P1459" s="21"/>
      <c r="Q1459" s="21"/>
      <c r="R1459" s="21"/>
      <c r="S1459" s="21"/>
      <c r="T1459" s="21"/>
      <c r="U1459" s="21"/>
      <c r="V1459" s="21"/>
      <c r="W1459" s="21"/>
      <c r="X1459" s="21"/>
      <c r="Y1459" s="21"/>
      <c r="Z1459" s="21"/>
      <c r="AA1459" s="21"/>
      <c r="AB1459" s="21"/>
      <c r="AC1459" s="21"/>
      <c r="AD1459" s="21"/>
      <c r="AE1459" s="21"/>
      <c r="AF1459" s="21"/>
      <c r="AN1459" s="105"/>
      <c r="AO1459" s="105"/>
      <c r="AP1459" s="105"/>
    </row>
    <row r="1460" spans="1:58" ht="20.149999999999999" customHeight="1">
      <c r="A1460" s="21"/>
      <c r="B1460" s="378" t="s">
        <v>796</v>
      </c>
      <c r="C1460" s="379"/>
      <c r="D1460" s="87" t="s">
        <v>819</v>
      </c>
      <c r="E1460" s="43"/>
      <c r="F1460" s="43"/>
      <c r="G1460" s="43"/>
      <c r="H1460" s="43"/>
      <c r="I1460" s="43"/>
      <c r="J1460" s="43"/>
      <c r="K1460" s="43"/>
      <c r="L1460" s="43"/>
      <c r="M1460" s="43"/>
      <c r="N1460" s="43"/>
      <c r="O1460" s="43"/>
      <c r="P1460" s="43"/>
      <c r="Q1460" s="43"/>
      <c r="R1460" s="43"/>
      <c r="S1460" s="43"/>
      <c r="T1460" s="43"/>
      <c r="U1460" s="43"/>
      <c r="V1460" s="43"/>
      <c r="W1460" s="43"/>
      <c r="X1460" s="43"/>
      <c r="Y1460" s="43"/>
      <c r="Z1460" s="43"/>
      <c r="AA1460" s="43"/>
      <c r="AB1460" s="43"/>
      <c r="AC1460" s="43"/>
      <c r="AD1460" s="43"/>
      <c r="AE1460" s="43"/>
      <c r="AF1460" s="21"/>
      <c r="AN1460" s="105"/>
      <c r="AO1460" s="105"/>
      <c r="AP1460" s="105"/>
    </row>
    <row r="1461" spans="1:58" ht="10" customHeight="1">
      <c r="A1461" s="21"/>
      <c r="B1461" s="88"/>
      <c r="C1461" s="89"/>
      <c r="D1461" s="87"/>
      <c r="E1461" s="21"/>
      <c r="F1461" s="21"/>
      <c r="G1461" s="21"/>
      <c r="H1461" s="21"/>
      <c r="I1461" s="21"/>
      <c r="J1461" s="21"/>
      <c r="K1461" s="21"/>
      <c r="L1461" s="21"/>
      <c r="M1461" s="21"/>
      <c r="N1461" s="21"/>
      <c r="O1461" s="21"/>
      <c r="P1461" s="21"/>
      <c r="Q1461" s="21"/>
      <c r="R1461" s="21"/>
      <c r="S1461" s="21"/>
      <c r="T1461" s="21"/>
      <c r="U1461" s="21"/>
      <c r="V1461" s="21"/>
      <c r="W1461" s="21"/>
      <c r="X1461" s="21"/>
      <c r="Y1461" s="21"/>
      <c r="Z1461" s="21"/>
      <c r="AA1461" s="21"/>
      <c r="AB1461" s="21"/>
      <c r="AC1461" s="21"/>
      <c r="AD1461" s="21"/>
      <c r="AE1461" s="21"/>
      <c r="AF1461" s="21"/>
      <c r="AN1461" s="105"/>
      <c r="AO1461" s="105"/>
      <c r="AP1461" s="105"/>
    </row>
    <row r="1462" spans="1:58" ht="18.5">
      <c r="A1462" s="21"/>
      <c r="B1462" s="325" t="s">
        <v>820</v>
      </c>
      <c r="C1462" s="325"/>
      <c r="D1462" s="325"/>
      <c r="E1462" s="325"/>
      <c r="F1462" s="325"/>
      <c r="G1462" s="325"/>
      <c r="H1462" s="325"/>
      <c r="I1462" s="325"/>
      <c r="J1462" s="325"/>
      <c r="K1462" s="325"/>
      <c r="L1462" s="325"/>
      <c r="M1462" s="325"/>
      <c r="N1462" s="325"/>
      <c r="O1462" s="325"/>
      <c r="P1462" s="325"/>
      <c r="Q1462" s="325"/>
      <c r="R1462" s="325"/>
      <c r="S1462" s="325"/>
      <c r="T1462" s="325"/>
      <c r="U1462" s="325"/>
      <c r="V1462" s="325"/>
      <c r="W1462" s="325"/>
      <c r="X1462" s="325"/>
      <c r="Y1462" s="325"/>
      <c r="Z1462" s="325"/>
      <c r="AA1462" s="325"/>
      <c r="AB1462" s="325"/>
      <c r="AC1462" s="325"/>
      <c r="AD1462" s="325"/>
      <c r="AE1462" s="325"/>
      <c r="AF1462" s="21"/>
      <c r="AN1462" s="141"/>
      <c r="AO1462" s="141"/>
      <c r="AP1462" s="141"/>
    </row>
    <row r="1463" spans="1:58" ht="10" customHeight="1">
      <c r="A1463" s="21"/>
      <c r="B1463" s="21"/>
      <c r="C1463" s="21"/>
      <c r="D1463" s="21"/>
      <c r="E1463" s="21"/>
      <c r="F1463" s="21"/>
      <c r="G1463" s="21"/>
      <c r="H1463" s="21"/>
      <c r="I1463" s="21"/>
      <c r="J1463" s="21"/>
      <c r="K1463" s="21"/>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c r="AK1463" s="427" t="s">
        <v>821</v>
      </c>
      <c r="AL1463" s="427"/>
      <c r="AM1463" s="427"/>
      <c r="AN1463" s="124"/>
      <c r="AO1463" s="124"/>
      <c r="AP1463" s="124"/>
    </row>
    <row r="1464" spans="1:58" ht="18.5">
      <c r="A1464" s="21"/>
      <c r="B1464" s="21"/>
      <c r="C1464" s="438" t="s">
        <v>822</v>
      </c>
      <c r="D1464" s="438"/>
      <c r="E1464" s="439"/>
      <c r="F1464" s="439"/>
      <c r="G1464" s="439"/>
      <c r="H1464" s="439"/>
      <c r="I1464" s="439"/>
      <c r="J1464" s="439"/>
      <c r="K1464" s="439"/>
      <c r="L1464" s="439"/>
      <c r="M1464" s="439"/>
      <c r="N1464" s="439"/>
      <c r="O1464" s="439"/>
      <c r="P1464" s="21"/>
      <c r="Q1464" s="21"/>
      <c r="R1464" s="438" t="s">
        <v>823</v>
      </c>
      <c r="S1464" s="438"/>
      <c r="T1464" s="439"/>
      <c r="U1464" s="439"/>
      <c r="V1464" s="439"/>
      <c r="W1464" s="439"/>
      <c r="X1464" s="439"/>
      <c r="Y1464" s="439"/>
      <c r="Z1464" s="439"/>
      <c r="AA1464" s="439"/>
      <c r="AB1464" s="439"/>
      <c r="AC1464" s="439"/>
      <c r="AD1464" s="439"/>
      <c r="AE1464" s="21"/>
      <c r="AF1464" s="21"/>
      <c r="AK1464" s="135" t="b">
        <f>D1448=AN1484</f>
        <v>0</v>
      </c>
      <c r="AL1464" s="137" t="b">
        <f>(COUNTIF(AK1464:AK1473,TRUE)+COUNTIF(AM1464:AM1473,TRUE))&gt;0</f>
        <v>0</v>
      </c>
      <c r="AM1464" s="135" t="b">
        <f>R1448=AN1484</f>
        <v>0</v>
      </c>
      <c r="AN1464" s="105"/>
      <c r="AO1464" s="105"/>
      <c r="AP1464" s="105"/>
    </row>
    <row r="1465" spans="1:58" ht="10" customHeight="1">
      <c r="A1465" s="21"/>
      <c r="B1465" s="21"/>
      <c r="C1465" s="21"/>
      <c r="D1465" s="21"/>
      <c r="E1465" s="21"/>
      <c r="F1465" s="21"/>
      <c r="G1465" s="21"/>
      <c r="H1465" s="21"/>
      <c r="I1465" s="21"/>
      <c r="J1465" s="21"/>
      <c r="K1465" s="21"/>
      <c r="L1465" s="21"/>
      <c r="M1465" s="21"/>
      <c r="N1465" s="21"/>
      <c r="O1465" s="21"/>
      <c r="P1465" s="21"/>
      <c r="Q1465" s="21"/>
      <c r="R1465" s="142"/>
      <c r="S1465" s="89"/>
      <c r="T1465" s="50"/>
      <c r="U1465" s="50"/>
      <c r="V1465" s="50"/>
      <c r="W1465" s="50"/>
      <c r="X1465" s="50"/>
      <c r="Y1465" s="50"/>
      <c r="Z1465" s="50"/>
      <c r="AA1465" s="50"/>
      <c r="AB1465" s="50"/>
      <c r="AC1465" s="57"/>
      <c r="AD1465" s="50"/>
      <c r="AE1465" s="21"/>
      <c r="AF1465" s="21"/>
      <c r="AK1465" s="135"/>
      <c r="AL1465" s="137"/>
      <c r="AM1465" s="135"/>
      <c r="AN1465" s="124"/>
      <c r="AO1465" s="124"/>
      <c r="AP1465" s="124"/>
    </row>
    <row r="1466" spans="1:58" ht="18.5">
      <c r="A1466" s="21"/>
      <c r="B1466" s="21"/>
      <c r="C1466" s="438" t="s">
        <v>824</v>
      </c>
      <c r="D1466" s="438"/>
      <c r="E1466" s="439"/>
      <c r="F1466" s="439"/>
      <c r="G1466" s="439"/>
      <c r="H1466" s="439"/>
      <c r="I1466" s="439"/>
      <c r="J1466" s="439"/>
      <c r="K1466" s="439"/>
      <c r="L1466" s="439"/>
      <c r="M1466" s="439"/>
      <c r="N1466" s="439"/>
      <c r="O1466" s="439"/>
      <c r="P1466" s="21"/>
      <c r="Q1466" s="21"/>
      <c r="R1466" s="438" t="s">
        <v>825</v>
      </c>
      <c r="S1466" s="438"/>
      <c r="T1466" s="439"/>
      <c r="U1466" s="439"/>
      <c r="V1466" s="439"/>
      <c r="W1466" s="439"/>
      <c r="X1466" s="439"/>
      <c r="Y1466" s="439"/>
      <c r="Z1466" s="439"/>
      <c r="AA1466" s="439"/>
      <c r="AB1466" s="439"/>
      <c r="AC1466" s="439"/>
      <c r="AD1466" s="439"/>
      <c r="AE1466" s="21"/>
      <c r="AF1466" s="21"/>
      <c r="AK1466" s="135" t="b">
        <f>D1450=AN1484</f>
        <v>0</v>
      </c>
      <c r="AL1466" s="137"/>
      <c r="AM1466" s="135" t="b">
        <f>R1450=AN1484</f>
        <v>0</v>
      </c>
      <c r="AN1466" s="105"/>
      <c r="AO1466" s="105"/>
      <c r="AP1466" s="105"/>
    </row>
    <row r="1467" spans="1:58" ht="10" customHeight="1">
      <c r="A1467" s="21"/>
      <c r="B1467" s="88"/>
      <c r="C1467" s="89"/>
      <c r="D1467" s="87"/>
      <c r="E1467" s="21"/>
      <c r="F1467" s="21"/>
      <c r="G1467" s="21"/>
      <c r="H1467" s="21"/>
      <c r="I1467" s="21"/>
      <c r="J1467" s="21"/>
      <c r="K1467" s="21"/>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N1467" s="105"/>
      <c r="AO1467" s="105"/>
      <c r="AP1467" s="105"/>
    </row>
    <row r="1468" spans="1:58" ht="18.75" customHeight="1">
      <c r="A1468" s="21"/>
      <c r="B1468" s="413" t="s">
        <v>826</v>
      </c>
      <c r="C1468" s="413"/>
      <c r="D1468" s="413"/>
      <c r="E1468" s="413"/>
      <c r="F1468" s="413"/>
      <c r="G1468" s="413"/>
      <c r="H1468" s="413"/>
      <c r="I1468" s="413"/>
      <c r="J1468" s="413"/>
      <c r="K1468" s="413"/>
      <c r="L1468" s="413"/>
      <c r="M1468" s="413"/>
      <c r="N1468" s="413"/>
      <c r="O1468" s="413"/>
      <c r="P1468" s="413"/>
      <c r="Q1468" s="413"/>
      <c r="R1468" s="413"/>
      <c r="S1468" s="413"/>
      <c r="T1468" s="413"/>
      <c r="U1468" s="413"/>
      <c r="V1468" s="413"/>
      <c r="W1468" s="413"/>
      <c r="X1468" s="413"/>
      <c r="Y1468" s="413"/>
      <c r="Z1468" s="413"/>
      <c r="AA1468" s="413"/>
      <c r="AB1468" s="413"/>
      <c r="AC1468" s="413"/>
      <c r="AD1468" s="413"/>
      <c r="AE1468" s="413"/>
      <c r="AF1468" s="21"/>
      <c r="AK1468" s="135" t="b">
        <f>D1452=AN1484</f>
        <v>0</v>
      </c>
      <c r="AL1468" s="137"/>
      <c r="AM1468" s="135" t="b">
        <f>R1452=AN1484</f>
        <v>0</v>
      </c>
      <c r="AN1468" s="141"/>
      <c r="AO1468" s="141"/>
      <c r="AP1468" s="165"/>
    </row>
    <row r="1469" spans="1:58" ht="10" customHeight="1">
      <c r="A1469" s="21"/>
      <c r="B1469" s="88"/>
      <c r="C1469" s="89"/>
      <c r="D1469" s="87"/>
      <c r="E1469" s="21"/>
      <c r="F1469" s="21"/>
      <c r="G1469" s="21"/>
      <c r="H1469" s="21"/>
      <c r="I1469" s="21"/>
      <c r="J1469" s="21"/>
      <c r="K1469" s="21"/>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N1469" s="105"/>
      <c r="AO1469" s="105"/>
      <c r="AP1469" s="105"/>
    </row>
    <row r="1470" spans="1:58" ht="23.5">
      <c r="A1470" s="21"/>
      <c r="B1470" s="378" t="s">
        <v>796</v>
      </c>
      <c r="C1470" s="379"/>
      <c r="D1470" s="87" t="s">
        <v>827</v>
      </c>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K1470" s="135"/>
      <c r="AL1470" s="137"/>
      <c r="AM1470" s="135"/>
      <c r="AN1470" s="141"/>
      <c r="AO1470" s="141"/>
      <c r="AP1470" s="124"/>
    </row>
    <row r="1471" spans="1:58" ht="23.5">
      <c r="A1471" s="21"/>
      <c r="B1471" s="378" t="s">
        <v>796</v>
      </c>
      <c r="C1471" s="379"/>
      <c r="D1471" s="87" t="s">
        <v>828</v>
      </c>
      <c r="E1471" s="21"/>
      <c r="F1471" s="21"/>
      <c r="G1471" s="21"/>
      <c r="H1471" s="21"/>
      <c r="I1471" s="21"/>
      <c r="J1471" s="21"/>
      <c r="K1471" s="21"/>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c r="AK1471" s="135" t="b">
        <f>D1454=AN1484</f>
        <v>0</v>
      </c>
      <c r="AL1471" s="137"/>
      <c r="AM1471" s="135" t="b">
        <f>R1454=AN1484</f>
        <v>0</v>
      </c>
      <c r="AN1471" s="141"/>
      <c r="AO1471" s="141"/>
      <c r="AP1471" s="124"/>
    </row>
    <row r="1472" spans="1:58" ht="23.5">
      <c r="A1472" s="21"/>
      <c r="B1472" s="378" t="s">
        <v>796</v>
      </c>
      <c r="C1472" s="379"/>
      <c r="D1472" s="87" t="s">
        <v>829</v>
      </c>
      <c r="E1472" s="21"/>
      <c r="F1472" s="21"/>
      <c r="G1472" s="21"/>
      <c r="H1472" s="21"/>
      <c r="I1472" s="21"/>
      <c r="J1472" s="21"/>
      <c r="K1472" s="21"/>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c r="AK1472" s="135"/>
      <c r="AL1472" s="137"/>
      <c r="AM1472" s="135"/>
      <c r="AN1472" s="141"/>
      <c r="AO1472" s="141"/>
      <c r="AP1472" s="124"/>
    </row>
    <row r="1473" spans="1:71" ht="45" customHeight="1">
      <c r="A1473" s="21"/>
      <c r="B1473" s="378"/>
      <c r="C1473" s="379"/>
      <c r="D1473" s="87"/>
      <c r="E1473" s="380" t="s">
        <v>830</v>
      </c>
      <c r="F1473" s="380"/>
      <c r="G1473" s="380"/>
      <c r="H1473" s="380"/>
      <c r="I1473" s="380"/>
      <c r="J1473" s="380"/>
      <c r="K1473" s="380"/>
      <c r="L1473" s="380"/>
      <c r="M1473" s="380"/>
      <c r="N1473" s="380"/>
      <c r="O1473" s="380"/>
      <c r="P1473" s="380"/>
      <c r="Q1473" s="380"/>
      <c r="R1473" s="380"/>
      <c r="S1473" s="380"/>
      <c r="T1473" s="380"/>
      <c r="U1473" s="380"/>
      <c r="V1473" s="380"/>
      <c r="W1473" s="380"/>
      <c r="X1473" s="380"/>
      <c r="Y1473" s="380"/>
      <c r="Z1473" s="380"/>
      <c r="AA1473" s="380"/>
      <c r="AB1473" s="380"/>
      <c r="AC1473" s="380"/>
      <c r="AD1473" s="380"/>
      <c r="AE1473" s="380"/>
      <c r="AF1473" s="21"/>
      <c r="AK1473" s="135" t="b">
        <f>D1456=AN1484</f>
        <v>0</v>
      </c>
      <c r="AL1473" s="137"/>
      <c r="AM1473" s="135" t="b">
        <f>R1456=AN1484</f>
        <v>0</v>
      </c>
      <c r="AN1473" s="141"/>
      <c r="AO1473" s="141"/>
      <c r="AP1473" s="124"/>
    </row>
    <row r="1474" spans="1:71" ht="23.5">
      <c r="A1474" s="21"/>
      <c r="B1474" s="378" t="s">
        <v>796</v>
      </c>
      <c r="C1474" s="379"/>
      <c r="D1474" s="87" t="s">
        <v>831</v>
      </c>
      <c r="E1474" s="21"/>
      <c r="F1474" s="21"/>
      <c r="G1474" s="21"/>
      <c r="H1474" s="21"/>
      <c r="I1474" s="21"/>
      <c r="J1474" s="21"/>
      <c r="K1474" s="21"/>
      <c r="L1474" s="21"/>
      <c r="M1474" s="21"/>
      <c r="N1474" s="21"/>
      <c r="O1474" s="21"/>
      <c r="P1474" s="21"/>
      <c r="Q1474" s="21"/>
      <c r="R1474" s="21"/>
      <c r="S1474" s="21"/>
      <c r="T1474" s="21"/>
      <c r="U1474" s="21"/>
      <c r="V1474" s="21"/>
      <c r="W1474" s="21"/>
      <c r="X1474" s="21"/>
      <c r="Y1474" s="21"/>
      <c r="Z1474" s="21"/>
      <c r="AA1474" s="21"/>
      <c r="AB1474" s="21"/>
      <c r="AC1474" s="21"/>
      <c r="AD1474" s="21"/>
      <c r="AE1474" s="21"/>
      <c r="AF1474" s="21"/>
      <c r="AM1474" s="137"/>
      <c r="AN1474" s="105"/>
      <c r="AO1474" s="105"/>
      <c r="AP1474" s="105"/>
    </row>
    <row r="1475" spans="1:71" ht="10" customHeight="1">
      <c r="A1475" s="57"/>
      <c r="B1475" s="9"/>
      <c r="C1475" s="52"/>
      <c r="D1475" s="52"/>
      <c r="E1475" s="52"/>
      <c r="F1475" s="52"/>
      <c r="G1475" s="52"/>
      <c r="H1475" s="52"/>
      <c r="I1475" s="52"/>
      <c r="J1475" s="52"/>
      <c r="K1475" s="52"/>
      <c r="L1475" s="52"/>
      <c r="M1475" s="52"/>
      <c r="N1475" s="52"/>
      <c r="O1475" s="52"/>
      <c r="P1475" s="52"/>
      <c r="Q1475" s="52"/>
      <c r="R1475" s="52"/>
      <c r="S1475" s="52"/>
      <c r="T1475" s="52"/>
      <c r="U1475" s="52"/>
      <c r="V1475" s="52"/>
      <c r="W1475" s="52"/>
      <c r="X1475" s="52"/>
      <c r="Y1475" s="52"/>
      <c r="Z1475" s="52"/>
      <c r="AA1475" s="52"/>
      <c r="AB1475" s="52"/>
      <c r="AC1475" s="52"/>
      <c r="AD1475" s="52"/>
      <c r="AE1475" s="52"/>
      <c r="AF1475" s="21"/>
    </row>
    <row r="1476" spans="1:71" ht="20.149999999999999" customHeight="1">
      <c r="A1476" s="350">
        <f>A1415+1</f>
        <v>27</v>
      </c>
      <c r="B1476" s="350"/>
      <c r="C1476" s="71"/>
      <c r="D1476" s="71"/>
      <c r="E1476" s="71"/>
      <c r="F1476" s="71"/>
      <c r="G1476" s="71"/>
      <c r="H1476" s="71"/>
      <c r="I1476" s="71"/>
      <c r="J1476" s="71"/>
      <c r="K1476" s="71"/>
      <c r="L1476" s="71"/>
      <c r="M1476" s="71"/>
      <c r="N1476" s="71"/>
      <c r="O1476" s="71"/>
      <c r="P1476" s="71"/>
      <c r="Q1476" s="71"/>
      <c r="R1476" s="71"/>
      <c r="S1476" s="71"/>
      <c r="T1476" s="71"/>
      <c r="U1476" s="71"/>
      <c r="V1476" s="71"/>
      <c r="W1476" s="71"/>
      <c r="X1476" s="71"/>
      <c r="Y1476" s="71"/>
      <c r="Z1476" s="71"/>
      <c r="AA1476" s="71"/>
      <c r="AB1476" s="71"/>
      <c r="AC1476" s="71"/>
      <c r="AD1476" s="71"/>
      <c r="AE1476" s="7"/>
      <c r="AF1476" s="7"/>
    </row>
    <row r="1477" spans="1:71" ht="10" customHeight="1" thickBot="1">
      <c r="A1477" s="57"/>
      <c r="B1477" s="9"/>
      <c r="C1477" s="52"/>
      <c r="D1477" s="52"/>
      <c r="E1477" s="52"/>
      <c r="F1477" s="52"/>
      <c r="G1477" s="52"/>
      <c r="H1477" s="52"/>
      <c r="I1477" s="52"/>
      <c r="J1477" s="52"/>
      <c r="K1477" s="52"/>
      <c r="L1477" s="52"/>
      <c r="M1477" s="52"/>
      <c r="N1477" s="52"/>
      <c r="O1477" s="52"/>
      <c r="P1477" s="52"/>
      <c r="Q1477" s="52"/>
      <c r="R1477" s="52"/>
      <c r="S1477" s="52"/>
      <c r="T1477" s="52"/>
      <c r="U1477" s="52"/>
      <c r="V1477" s="52"/>
      <c r="W1477" s="52"/>
      <c r="X1477" s="52"/>
      <c r="Y1477" s="52"/>
      <c r="Z1477" s="52"/>
      <c r="AA1477" s="52"/>
      <c r="AB1477" s="52"/>
      <c r="AC1477" s="52"/>
      <c r="AD1477" s="52"/>
      <c r="AE1477" s="52"/>
      <c r="AF1477" s="21"/>
    </row>
    <row r="1478" spans="1:71" ht="25" customHeight="1" thickBot="1">
      <c r="A1478" s="21"/>
      <c r="B1478" s="369" t="s">
        <v>21</v>
      </c>
      <c r="C1478" s="370"/>
      <c r="D1478" s="370"/>
      <c r="E1478" s="370"/>
      <c r="F1478" s="370"/>
      <c r="G1478" s="370"/>
      <c r="H1478" s="370"/>
      <c r="I1478" s="370"/>
      <c r="J1478" s="370"/>
      <c r="K1478" s="370"/>
      <c r="L1478" s="370"/>
      <c r="M1478" s="370"/>
      <c r="N1478" s="370"/>
      <c r="O1478" s="370"/>
      <c r="P1478" s="370"/>
      <c r="Q1478" s="370"/>
      <c r="R1478" s="370"/>
      <c r="S1478" s="370"/>
      <c r="T1478" s="370"/>
      <c r="U1478" s="370"/>
      <c r="V1478" s="370"/>
      <c r="W1478" s="370"/>
      <c r="X1478" s="370"/>
      <c r="Y1478" s="370"/>
      <c r="Z1478" s="370"/>
      <c r="AA1478" s="370"/>
      <c r="AB1478" s="370"/>
      <c r="AC1478" s="370"/>
      <c r="AD1478" s="370"/>
      <c r="AE1478" s="371"/>
      <c r="AF1478" s="21"/>
      <c r="AN1478" s="105"/>
      <c r="AO1478" s="105"/>
      <c r="AP1478" s="105"/>
    </row>
    <row r="1479" spans="1:71" s="134" customFormat="1" ht="10" customHeight="1" thickBot="1">
      <c r="A1479" s="75"/>
      <c r="B1479" s="76"/>
      <c r="C1479" s="76"/>
      <c r="D1479" s="75"/>
      <c r="E1479" s="75"/>
      <c r="F1479" s="75"/>
      <c r="G1479" s="75"/>
      <c r="H1479" s="75"/>
      <c r="I1479" s="75"/>
      <c r="J1479" s="75"/>
      <c r="K1479" s="75"/>
      <c r="L1479" s="75"/>
      <c r="M1479" s="75"/>
      <c r="N1479" s="75"/>
      <c r="O1479" s="75"/>
      <c r="P1479" s="75"/>
      <c r="Q1479" s="75"/>
      <c r="R1479" s="75"/>
      <c r="S1479" s="75"/>
      <c r="T1479" s="75"/>
      <c r="U1479" s="75"/>
      <c r="V1479" s="75"/>
      <c r="W1479" s="75"/>
      <c r="X1479" s="75"/>
      <c r="Y1479" s="75"/>
      <c r="Z1479" s="75"/>
      <c r="AA1479" s="75"/>
      <c r="AB1479" s="75"/>
      <c r="AC1479" s="75"/>
      <c r="AD1479" s="75"/>
      <c r="AE1479" s="75"/>
      <c r="AF1479" s="75"/>
      <c r="AG1479" s="131"/>
      <c r="AH1479" s="66"/>
      <c r="AI1479" s="66"/>
      <c r="AJ1479" s="132"/>
      <c r="AK1479" s="6"/>
      <c r="AL1479" s="6"/>
      <c r="AM1479" s="122"/>
      <c r="AN1479" s="123"/>
      <c r="AO1479" s="133"/>
      <c r="AP1479" s="133"/>
      <c r="AQ1479" s="206"/>
      <c r="AR1479" s="206"/>
      <c r="AS1479" s="193"/>
      <c r="AT1479" s="206"/>
      <c r="AU1479" s="206"/>
      <c r="AV1479" s="206"/>
      <c r="AW1479" s="206"/>
      <c r="AX1479" s="206"/>
      <c r="AY1479" s="206"/>
      <c r="AZ1479" s="206"/>
      <c r="BA1479" s="206"/>
      <c r="BB1479" s="206"/>
      <c r="BC1479" s="269"/>
      <c r="BD1479" s="206"/>
      <c r="BE1479" s="193"/>
      <c r="BF1479" s="269"/>
      <c r="BQ1479" s="125"/>
      <c r="BS1479" s="125"/>
    </row>
    <row r="1480" spans="1:71" ht="18.5">
      <c r="A1480" s="21"/>
      <c r="B1480" s="143"/>
      <c r="C1480" s="144"/>
      <c r="D1480" s="144"/>
      <c r="E1480" s="144"/>
      <c r="F1480" s="386" t="s">
        <v>832</v>
      </c>
      <c r="G1480" s="387"/>
      <c r="H1480" s="387"/>
      <c r="I1480" s="387"/>
      <c r="J1480" s="388"/>
      <c r="K1480" s="392"/>
      <c r="L1480" s="393"/>
      <c r="M1480" s="393"/>
      <c r="N1480" s="393"/>
      <c r="O1480" s="393"/>
      <c r="P1480" s="393"/>
      <c r="Q1480" s="393"/>
      <c r="R1480" s="393"/>
      <c r="S1480" s="393"/>
      <c r="T1480" s="393"/>
      <c r="U1480" s="394"/>
      <c r="V1480" s="145"/>
      <c r="W1480" s="145"/>
      <c r="X1480" s="145"/>
      <c r="Y1480" s="146"/>
      <c r="Z1480" s="50"/>
      <c r="AA1480" s="414" t="s">
        <v>833</v>
      </c>
      <c r="AB1480" s="415"/>
      <c r="AC1480" s="415"/>
      <c r="AD1480" s="415"/>
      <c r="AE1480" s="416"/>
      <c r="AF1480" s="50"/>
      <c r="AJ1480" s="121"/>
      <c r="AK1480" s="135"/>
      <c r="AL1480" s="137"/>
      <c r="AM1480" s="135"/>
      <c r="AN1480" s="105"/>
      <c r="AO1480" s="105"/>
      <c r="AP1480" s="105"/>
    </row>
    <row r="1481" spans="1:71" ht="19" thickBot="1">
      <c r="A1481" s="21"/>
      <c r="B1481" s="147"/>
      <c r="C1481" s="148"/>
      <c r="D1481" s="148"/>
      <c r="E1481" s="148"/>
      <c r="F1481" s="389"/>
      <c r="G1481" s="390"/>
      <c r="H1481" s="390"/>
      <c r="I1481" s="390"/>
      <c r="J1481" s="391"/>
      <c r="K1481" s="395"/>
      <c r="L1481" s="396"/>
      <c r="M1481" s="396"/>
      <c r="N1481" s="396"/>
      <c r="O1481" s="396"/>
      <c r="P1481" s="396"/>
      <c r="Q1481" s="396"/>
      <c r="R1481" s="396"/>
      <c r="S1481" s="396"/>
      <c r="T1481" s="396"/>
      <c r="U1481" s="397"/>
      <c r="V1481" s="149"/>
      <c r="W1481" s="149"/>
      <c r="X1481" s="149"/>
      <c r="Y1481" s="150"/>
      <c r="Z1481" s="50"/>
      <c r="AA1481" s="417"/>
      <c r="AB1481" s="418"/>
      <c r="AC1481" s="418"/>
      <c r="AD1481" s="418"/>
      <c r="AE1481" s="419"/>
      <c r="AF1481" s="50"/>
      <c r="AJ1481" s="121"/>
      <c r="AK1481" s="135"/>
      <c r="AL1481" s="137"/>
      <c r="AM1481" s="135"/>
      <c r="AN1481" s="124"/>
      <c r="AO1481" s="124"/>
      <c r="AP1481" s="124"/>
    </row>
    <row r="1482" spans="1:71">
      <c r="A1482" s="21"/>
      <c r="B1482" s="157"/>
      <c r="C1482" s="158"/>
      <c r="D1482" s="158"/>
      <c r="E1482" s="158"/>
      <c r="F1482" s="158"/>
      <c r="G1482" s="158"/>
      <c r="H1482" s="158"/>
      <c r="I1482" s="158"/>
      <c r="J1482" s="158"/>
      <c r="K1482" s="159"/>
      <c r="L1482" s="159"/>
      <c r="M1482" s="159"/>
      <c r="N1482" s="159"/>
      <c r="O1482" s="159"/>
      <c r="P1482" s="159"/>
      <c r="Q1482" s="159"/>
      <c r="R1482" s="159"/>
      <c r="S1482" s="159"/>
      <c r="T1482" s="159"/>
      <c r="U1482" s="159"/>
      <c r="V1482" s="158"/>
      <c r="W1482" s="158"/>
      <c r="X1482" s="158"/>
      <c r="Y1482" s="160"/>
      <c r="Z1482" s="50"/>
      <c r="AA1482" s="417"/>
      <c r="AB1482" s="418"/>
      <c r="AC1482" s="418"/>
      <c r="AD1482" s="418"/>
      <c r="AE1482" s="419"/>
      <c r="AF1482" s="50"/>
      <c r="AJ1482" s="121"/>
      <c r="AK1482" s="435" t="s">
        <v>834</v>
      </c>
      <c r="AL1482" s="436" t="s">
        <v>835</v>
      </c>
      <c r="AM1482" s="437" t="s">
        <v>836</v>
      </c>
      <c r="AN1482" s="124"/>
      <c r="AO1482" s="124"/>
      <c r="AP1482" s="124"/>
    </row>
    <row r="1483" spans="1:71" ht="16" thickBot="1">
      <c r="A1483" s="21"/>
      <c r="B1483" s="157"/>
      <c r="C1483" s="158"/>
      <c r="D1483" s="158"/>
      <c r="E1483" s="158"/>
      <c r="F1483" s="158"/>
      <c r="G1483" s="158"/>
      <c r="H1483" s="158"/>
      <c r="I1483" s="158"/>
      <c r="J1483" s="158"/>
      <c r="K1483" s="158"/>
      <c r="L1483" s="158"/>
      <c r="M1483" s="158"/>
      <c r="N1483" s="158"/>
      <c r="O1483" s="158"/>
      <c r="P1483" s="158"/>
      <c r="Q1483" s="158"/>
      <c r="R1483" s="158"/>
      <c r="S1483" s="158"/>
      <c r="T1483" s="158"/>
      <c r="U1483" s="158"/>
      <c r="V1483" s="158"/>
      <c r="W1483" s="158"/>
      <c r="X1483" s="158"/>
      <c r="Y1483" s="160"/>
      <c r="Z1483" s="151"/>
      <c r="AA1483" s="428">
        <v>1</v>
      </c>
      <c r="AB1483" s="430" t="e">
        <f>IF(AK1464=TRUE,N1448&amp;"Mbps",VLOOKUP(D1448,ProductCode,2,FALSE))</f>
        <v>#N/A</v>
      </c>
      <c r="AC1483" s="430"/>
      <c r="AD1483" s="430"/>
      <c r="AE1483" s="431"/>
      <c r="AF1483" s="50"/>
      <c r="AJ1483" s="121"/>
      <c r="AK1483" s="435"/>
      <c r="AL1483" s="436"/>
      <c r="AM1483" s="437"/>
      <c r="AN1483" s="6" t="s">
        <v>837</v>
      </c>
      <c r="AO1483" s="6" t="s">
        <v>838</v>
      </c>
      <c r="AP1483" s="124"/>
    </row>
    <row r="1484" spans="1:71" ht="16" thickBot="1">
      <c r="A1484" s="21"/>
      <c r="B1484" s="157"/>
      <c r="C1484" s="158"/>
      <c r="D1484" s="158"/>
      <c r="E1484" s="158"/>
      <c r="F1484" s="158"/>
      <c r="G1484" s="158"/>
      <c r="H1484" s="158"/>
      <c r="I1484" s="161"/>
      <c r="J1484" s="161"/>
      <c r="K1484" s="161"/>
      <c r="L1484" s="161"/>
      <c r="M1484" s="161"/>
      <c r="N1484" s="161"/>
      <c r="O1484" s="161"/>
      <c r="P1484" s="161"/>
      <c r="Q1484" s="161"/>
      <c r="R1484" s="161"/>
      <c r="S1484" s="161"/>
      <c r="T1484" s="161"/>
      <c r="U1484" s="161"/>
      <c r="V1484" s="161"/>
      <c r="W1484" s="161"/>
      <c r="X1484" s="161"/>
      <c r="Y1484" s="160"/>
      <c r="Z1484" s="151"/>
      <c r="AA1484" s="429"/>
      <c r="AB1484" s="432"/>
      <c r="AC1484" s="432"/>
      <c r="AD1484" s="432"/>
      <c r="AE1484" s="433"/>
      <c r="AF1484" s="50"/>
      <c r="AJ1484" s="121"/>
      <c r="AK1484" s="426" t="b">
        <f>NOT(ISBLANK(D1448))</f>
        <v>0</v>
      </c>
      <c r="AL1484" s="427">
        <f>COUNTIF($B$1482:$Y$1509,AA1483)</f>
        <v>0</v>
      </c>
      <c r="AM1484" s="427" t="str">
        <f>IF(AND(AL1484&lt;1,AK1484=TRUE),"Missing","Present")</f>
        <v>Present</v>
      </c>
      <c r="AN1484" s="6" t="s">
        <v>839</v>
      </c>
      <c r="AP1484" s="124"/>
    </row>
    <row r="1485" spans="1:71" ht="16" thickBot="1">
      <c r="A1485" s="21"/>
      <c r="B1485" s="157"/>
      <c r="C1485" s="158"/>
      <c r="D1485" s="158"/>
      <c r="E1485" s="158"/>
      <c r="F1485" s="158"/>
      <c r="G1485" s="158"/>
      <c r="H1485" s="158"/>
      <c r="I1485" s="161"/>
      <c r="J1485" s="161"/>
      <c r="K1485" s="161"/>
      <c r="L1485" s="161"/>
      <c r="M1485" s="161"/>
      <c r="N1485" s="161"/>
      <c r="O1485" s="161"/>
      <c r="P1485" s="161"/>
      <c r="Q1485" s="161"/>
      <c r="R1485" s="161"/>
      <c r="S1485" s="161"/>
      <c r="T1485" s="161"/>
      <c r="U1485" s="161"/>
      <c r="V1485" s="161"/>
      <c r="W1485" s="161"/>
      <c r="X1485" s="161"/>
      <c r="Y1485" s="160"/>
      <c r="Z1485" s="151"/>
      <c r="AA1485" s="428">
        <v>2</v>
      </c>
      <c r="AB1485" s="430" t="e">
        <f>IF(AM1464=TRUE,AB1448&amp;"Mbps",VLOOKUP(R1448,ProductCode,2,FALSE))</f>
        <v>#N/A</v>
      </c>
      <c r="AC1485" s="430"/>
      <c r="AD1485" s="430"/>
      <c r="AE1485" s="431"/>
      <c r="AF1485" s="50"/>
      <c r="AJ1485" s="434" t="b">
        <f>AND(NOT(ISBLANK(D1448)),ISERROR(AB1483))</f>
        <v>0</v>
      </c>
      <c r="AK1485" s="426"/>
      <c r="AL1485" s="427"/>
      <c r="AM1485" s="427"/>
      <c r="AN1485" s="6" t="s">
        <v>840</v>
      </c>
      <c r="AO1485" s="6" t="s">
        <v>841</v>
      </c>
      <c r="AP1485" s="124"/>
    </row>
    <row r="1486" spans="1:71" ht="16.5" customHeight="1" thickBot="1">
      <c r="A1486" s="21"/>
      <c r="B1486" s="157"/>
      <c r="C1486" s="158"/>
      <c r="D1486" s="158"/>
      <c r="E1486" s="158"/>
      <c r="F1486" s="161"/>
      <c r="G1486" s="161"/>
      <c r="H1486" s="161"/>
      <c r="I1486" s="161"/>
      <c r="J1486" s="161"/>
      <c r="K1486" s="161"/>
      <c r="L1486" s="161"/>
      <c r="M1486" s="161"/>
      <c r="N1486" s="161"/>
      <c r="O1486" s="161"/>
      <c r="P1486" s="161"/>
      <c r="Q1486" s="161"/>
      <c r="R1486" s="161"/>
      <c r="S1486" s="161"/>
      <c r="T1486" s="161"/>
      <c r="U1486" s="161"/>
      <c r="V1486" s="161"/>
      <c r="W1486" s="161"/>
      <c r="X1486" s="161"/>
      <c r="Y1486" s="160"/>
      <c r="Z1486" s="151"/>
      <c r="AA1486" s="429"/>
      <c r="AB1486" s="432"/>
      <c r="AC1486" s="432"/>
      <c r="AD1486" s="432"/>
      <c r="AE1486" s="433"/>
      <c r="AF1486" s="50"/>
      <c r="AJ1486" s="434"/>
      <c r="AK1486" s="426" t="b">
        <f>NOT(ISBLANK(R1448))</f>
        <v>0</v>
      </c>
      <c r="AL1486" s="427">
        <f>COUNTIF($B$1482:$Y$1509,AA1485)</f>
        <v>0</v>
      </c>
      <c r="AM1486" s="427" t="str">
        <f>IF(AND(AL1486&lt;1,AK1486=TRUE),"Missing","Present")</f>
        <v>Present</v>
      </c>
      <c r="AN1486" s="6" t="s">
        <v>842</v>
      </c>
      <c r="AO1486" s="6" t="s">
        <v>843</v>
      </c>
      <c r="AP1486" s="124"/>
    </row>
    <row r="1487" spans="1:71" ht="16.5" customHeight="1" thickBot="1">
      <c r="A1487" s="21"/>
      <c r="B1487" s="157"/>
      <c r="C1487" s="158"/>
      <c r="D1487" s="158"/>
      <c r="E1487" s="158"/>
      <c r="F1487" s="161"/>
      <c r="G1487" s="161"/>
      <c r="H1487" s="161"/>
      <c r="I1487" s="161"/>
      <c r="J1487" s="161"/>
      <c r="K1487" s="161"/>
      <c r="L1487" s="161"/>
      <c r="M1487" s="161"/>
      <c r="N1487" s="161"/>
      <c r="O1487" s="161"/>
      <c r="P1487" s="161"/>
      <c r="Q1487" s="161"/>
      <c r="R1487" s="161"/>
      <c r="S1487" s="161"/>
      <c r="T1487" s="161"/>
      <c r="U1487" s="161"/>
      <c r="V1487" s="161"/>
      <c r="W1487" s="161"/>
      <c r="X1487" s="161"/>
      <c r="Y1487" s="160"/>
      <c r="Z1487" s="151"/>
      <c r="AA1487" s="428">
        <v>3</v>
      </c>
      <c r="AB1487" s="430" t="e">
        <f>IF(AK1466=TRUE,N1450&amp;"Mbps",VLOOKUP(D1450,ProductCode,2,FALSE))</f>
        <v>#N/A</v>
      </c>
      <c r="AC1487" s="430"/>
      <c r="AD1487" s="430"/>
      <c r="AE1487" s="431"/>
      <c r="AF1487" s="50"/>
      <c r="AJ1487" s="434" t="b">
        <f>AND(NOT(ISBLANK(R1448)),ISERROR(AB1485))</f>
        <v>0</v>
      </c>
      <c r="AK1487" s="426"/>
      <c r="AL1487" s="427"/>
      <c r="AM1487" s="427"/>
      <c r="AN1487" s="6" t="s">
        <v>844</v>
      </c>
      <c r="AO1487" s="6" t="s">
        <v>845</v>
      </c>
      <c r="AP1487" s="124"/>
    </row>
    <row r="1488" spans="1:71" ht="16.5" customHeight="1" thickBot="1">
      <c r="A1488" s="21"/>
      <c r="B1488" s="157"/>
      <c r="C1488" s="158"/>
      <c r="D1488" s="158"/>
      <c r="E1488" s="158"/>
      <c r="F1488" s="161"/>
      <c r="G1488" s="161"/>
      <c r="H1488" s="161"/>
      <c r="I1488" s="161"/>
      <c r="J1488" s="161"/>
      <c r="K1488" s="161"/>
      <c r="L1488" s="161"/>
      <c r="M1488" s="161"/>
      <c r="N1488" s="161"/>
      <c r="O1488" s="161"/>
      <c r="P1488" s="161"/>
      <c r="Q1488" s="161"/>
      <c r="R1488" s="161"/>
      <c r="S1488" s="161"/>
      <c r="T1488" s="161"/>
      <c r="U1488" s="161"/>
      <c r="V1488" s="161"/>
      <c r="W1488" s="161"/>
      <c r="X1488" s="161"/>
      <c r="Y1488" s="160"/>
      <c r="Z1488" s="151"/>
      <c r="AA1488" s="429"/>
      <c r="AB1488" s="432"/>
      <c r="AC1488" s="432"/>
      <c r="AD1488" s="432"/>
      <c r="AE1488" s="433"/>
      <c r="AF1488" s="50"/>
      <c r="AJ1488" s="434"/>
      <c r="AK1488" s="426" t="b">
        <f>NOT(ISBLANK(D1450))</f>
        <v>0</v>
      </c>
      <c r="AL1488" s="427">
        <f>COUNTIF($B$1482:$Y$1509,AA1487)</f>
        <v>0</v>
      </c>
      <c r="AM1488" s="427" t="str">
        <f>IF(AND(AL1488&lt;1,AK1488=TRUE),"Missing","Present")</f>
        <v>Present</v>
      </c>
      <c r="AN1488" s="6" t="s">
        <v>846</v>
      </c>
      <c r="AO1488" s="6" t="s">
        <v>847</v>
      </c>
      <c r="AP1488" s="124"/>
    </row>
    <row r="1489" spans="1:42" ht="16.5" customHeight="1" thickBot="1">
      <c r="A1489" s="21"/>
      <c r="B1489" s="157"/>
      <c r="C1489" s="158"/>
      <c r="D1489" s="158"/>
      <c r="E1489" s="158"/>
      <c r="F1489" s="161"/>
      <c r="G1489" s="161"/>
      <c r="H1489" s="161"/>
      <c r="I1489" s="161"/>
      <c r="J1489" s="161"/>
      <c r="K1489" s="161"/>
      <c r="L1489" s="161"/>
      <c r="M1489" s="161"/>
      <c r="N1489" s="161"/>
      <c r="O1489" s="161"/>
      <c r="P1489" s="161"/>
      <c r="Q1489" s="161"/>
      <c r="R1489" s="161"/>
      <c r="S1489" s="161"/>
      <c r="T1489" s="161"/>
      <c r="U1489" s="161"/>
      <c r="V1489" s="161"/>
      <c r="W1489" s="161"/>
      <c r="X1489" s="161"/>
      <c r="Y1489" s="160"/>
      <c r="Z1489" s="151"/>
      <c r="AA1489" s="428">
        <v>4</v>
      </c>
      <c r="AB1489" s="430" t="e">
        <f>IF(AM1466=TRUE,AB1450&amp;"Mbps",VLOOKUP(R1450,ProductCode,2,FALSE))</f>
        <v>#N/A</v>
      </c>
      <c r="AC1489" s="430"/>
      <c r="AD1489" s="430"/>
      <c r="AE1489" s="431"/>
      <c r="AF1489" s="50"/>
      <c r="AJ1489" s="434" t="b">
        <f>AND(NOT(ISBLANK(D1450)),ISERROR(AB1487))</f>
        <v>0</v>
      </c>
      <c r="AK1489" s="426"/>
      <c r="AL1489" s="427"/>
      <c r="AM1489" s="427"/>
      <c r="AN1489" s="6" t="s">
        <v>848</v>
      </c>
      <c r="AO1489" s="6" t="s">
        <v>849</v>
      </c>
      <c r="AP1489" s="124"/>
    </row>
    <row r="1490" spans="1:42" ht="16.5" customHeight="1" thickBot="1">
      <c r="A1490" s="21"/>
      <c r="B1490" s="157"/>
      <c r="C1490" s="158"/>
      <c r="D1490" s="158"/>
      <c r="E1490" s="158"/>
      <c r="F1490" s="161"/>
      <c r="G1490" s="161"/>
      <c r="H1490" s="161"/>
      <c r="I1490" s="161"/>
      <c r="J1490" s="161"/>
      <c r="K1490" s="161"/>
      <c r="L1490" s="161"/>
      <c r="M1490" s="161"/>
      <c r="N1490" s="161"/>
      <c r="O1490" s="161"/>
      <c r="P1490" s="161"/>
      <c r="Q1490" s="161"/>
      <c r="R1490" s="161"/>
      <c r="S1490" s="161"/>
      <c r="T1490" s="161"/>
      <c r="U1490" s="161"/>
      <c r="V1490" s="161"/>
      <c r="W1490" s="161"/>
      <c r="X1490" s="161"/>
      <c r="Y1490" s="160"/>
      <c r="Z1490" s="151"/>
      <c r="AA1490" s="429"/>
      <c r="AB1490" s="432"/>
      <c r="AC1490" s="432"/>
      <c r="AD1490" s="432"/>
      <c r="AE1490" s="433"/>
      <c r="AF1490" s="50"/>
      <c r="AJ1490" s="434"/>
      <c r="AK1490" s="426" t="b">
        <f>NOT(ISBLANK(R1450))</f>
        <v>0</v>
      </c>
      <c r="AL1490" s="427">
        <f>COUNTIF($B$1482:$Y$1509,AA1489)</f>
        <v>0</v>
      </c>
      <c r="AM1490" s="427" t="str">
        <f>IF(AND(AL1490&lt;1,AK1490=TRUE),"Missing","Present")</f>
        <v>Present</v>
      </c>
      <c r="AN1490" s="6" t="s">
        <v>850</v>
      </c>
      <c r="AO1490" s="6" t="s">
        <v>61</v>
      </c>
      <c r="AP1490" s="124"/>
    </row>
    <row r="1491" spans="1:42" ht="16.5" customHeight="1" thickBot="1">
      <c r="A1491" s="21"/>
      <c r="B1491" s="157"/>
      <c r="C1491" s="158"/>
      <c r="D1491" s="158"/>
      <c r="E1491" s="158"/>
      <c r="F1491" s="161"/>
      <c r="G1491" s="161"/>
      <c r="H1491" s="161"/>
      <c r="I1491" s="161"/>
      <c r="J1491" s="161"/>
      <c r="K1491" s="161"/>
      <c r="L1491" s="161"/>
      <c r="M1491" s="161"/>
      <c r="N1491" s="161"/>
      <c r="O1491" s="161"/>
      <c r="P1491" s="161"/>
      <c r="Q1491" s="161"/>
      <c r="R1491" s="161"/>
      <c r="S1491" s="161"/>
      <c r="T1491" s="161"/>
      <c r="U1491" s="161"/>
      <c r="V1491" s="161"/>
      <c r="W1491" s="161"/>
      <c r="X1491" s="161"/>
      <c r="Y1491" s="160"/>
      <c r="Z1491" s="151"/>
      <c r="AA1491" s="428">
        <v>5</v>
      </c>
      <c r="AB1491" s="430" t="e">
        <f>IF(AK1468=TRUE,N1452&amp;"Mbps",VLOOKUP(D1452,ProductCode,2,FALSE))</f>
        <v>#N/A</v>
      </c>
      <c r="AC1491" s="430"/>
      <c r="AD1491" s="430"/>
      <c r="AE1491" s="431"/>
      <c r="AF1491" s="50"/>
      <c r="AJ1491" s="434" t="b">
        <f>AND(NOT(ISBLANK(R1450)),ISERROR(AB1489))</f>
        <v>0</v>
      </c>
      <c r="AK1491" s="426"/>
      <c r="AL1491" s="427"/>
      <c r="AM1491" s="427"/>
      <c r="AN1491" s="6" t="s">
        <v>851</v>
      </c>
      <c r="AO1491" s="6" t="s">
        <v>852</v>
      </c>
      <c r="AP1491" s="124"/>
    </row>
    <row r="1492" spans="1:42" ht="16.5" customHeight="1" thickBot="1">
      <c r="A1492" s="21"/>
      <c r="B1492" s="157"/>
      <c r="C1492" s="158"/>
      <c r="D1492" s="158"/>
      <c r="E1492" s="158"/>
      <c r="F1492" s="161"/>
      <c r="G1492" s="161"/>
      <c r="H1492" s="161"/>
      <c r="I1492" s="161"/>
      <c r="J1492" s="161"/>
      <c r="K1492" s="161"/>
      <c r="L1492" s="161"/>
      <c r="M1492" s="161"/>
      <c r="N1492" s="161"/>
      <c r="O1492" s="161"/>
      <c r="P1492" s="161"/>
      <c r="Q1492" s="161"/>
      <c r="R1492" s="161"/>
      <c r="S1492" s="161"/>
      <c r="T1492" s="161"/>
      <c r="U1492" s="161"/>
      <c r="V1492" s="161"/>
      <c r="W1492" s="161"/>
      <c r="X1492" s="161"/>
      <c r="Y1492" s="160"/>
      <c r="Z1492" s="151"/>
      <c r="AA1492" s="429"/>
      <c r="AB1492" s="432"/>
      <c r="AC1492" s="432"/>
      <c r="AD1492" s="432"/>
      <c r="AE1492" s="433"/>
      <c r="AF1492" s="50"/>
      <c r="AJ1492" s="434"/>
      <c r="AK1492" s="426" t="b">
        <f>NOT(ISBLANK(D1452))</f>
        <v>0</v>
      </c>
      <c r="AL1492" s="427">
        <f>COUNTIF($B$1482:$Y$1509,AA1491)</f>
        <v>0</v>
      </c>
      <c r="AM1492" s="427" t="str">
        <f>IF(AND(AL1492&lt;1,AK1492=TRUE),"Missing","Present")</f>
        <v>Present</v>
      </c>
      <c r="AN1492" s="6" t="s">
        <v>853</v>
      </c>
      <c r="AO1492" s="6" t="s">
        <v>854</v>
      </c>
      <c r="AP1492" s="124"/>
    </row>
    <row r="1493" spans="1:42" ht="16.5" customHeight="1" thickBot="1">
      <c r="A1493" s="21"/>
      <c r="B1493" s="157"/>
      <c r="C1493" s="158"/>
      <c r="D1493" s="158"/>
      <c r="E1493" s="158"/>
      <c r="F1493" s="161"/>
      <c r="G1493" s="161"/>
      <c r="H1493" s="161"/>
      <c r="I1493" s="161"/>
      <c r="J1493" s="161"/>
      <c r="K1493" s="161"/>
      <c r="L1493" s="161"/>
      <c r="M1493" s="161"/>
      <c r="N1493" s="161"/>
      <c r="O1493" s="161"/>
      <c r="P1493" s="161"/>
      <c r="Q1493" s="161"/>
      <c r="R1493" s="161"/>
      <c r="S1493" s="161"/>
      <c r="T1493" s="161"/>
      <c r="U1493" s="161"/>
      <c r="V1493" s="161"/>
      <c r="W1493" s="161"/>
      <c r="X1493" s="161"/>
      <c r="Y1493" s="160"/>
      <c r="Z1493" s="151"/>
      <c r="AA1493" s="428">
        <v>6</v>
      </c>
      <c r="AB1493" s="430" t="e">
        <f>IF(AM1471=TRUE,AB1452&amp;"Mbps",VLOOKUP(R1452,ProductCode,2,FALSE))</f>
        <v>#N/A</v>
      </c>
      <c r="AC1493" s="430"/>
      <c r="AD1493" s="430"/>
      <c r="AE1493" s="431"/>
      <c r="AF1493" s="50"/>
      <c r="AJ1493" s="434" t="b">
        <f>AND(NOT(ISBLANK(D1452)),ISERROR(AB1491))</f>
        <v>0</v>
      </c>
      <c r="AK1493" s="426"/>
      <c r="AL1493" s="427"/>
      <c r="AM1493" s="427"/>
      <c r="AN1493" s="6" t="s">
        <v>855</v>
      </c>
      <c r="AO1493" s="6" t="s">
        <v>856</v>
      </c>
      <c r="AP1493" s="124"/>
    </row>
    <row r="1494" spans="1:42" ht="16.5" customHeight="1" thickBot="1">
      <c r="A1494" s="21"/>
      <c r="B1494" s="157"/>
      <c r="C1494" s="158"/>
      <c r="D1494" s="158"/>
      <c r="E1494" s="158"/>
      <c r="F1494" s="161"/>
      <c r="G1494" s="161"/>
      <c r="H1494" s="161"/>
      <c r="I1494" s="161"/>
      <c r="J1494" s="161"/>
      <c r="K1494" s="161"/>
      <c r="L1494" s="161"/>
      <c r="M1494" s="161"/>
      <c r="N1494" s="161"/>
      <c r="O1494" s="161"/>
      <c r="P1494" s="161"/>
      <c r="Q1494" s="161"/>
      <c r="R1494" s="161"/>
      <c r="S1494" s="161"/>
      <c r="T1494" s="161"/>
      <c r="U1494" s="161"/>
      <c r="V1494" s="161"/>
      <c r="W1494" s="161"/>
      <c r="X1494" s="161"/>
      <c r="Y1494" s="160"/>
      <c r="Z1494" s="151"/>
      <c r="AA1494" s="429"/>
      <c r="AB1494" s="432"/>
      <c r="AC1494" s="432"/>
      <c r="AD1494" s="432"/>
      <c r="AE1494" s="433"/>
      <c r="AF1494" s="50"/>
      <c r="AJ1494" s="434"/>
      <c r="AK1494" s="426" t="b">
        <f>NOT(ISBLANK(R1452))</f>
        <v>0</v>
      </c>
      <c r="AL1494" s="427">
        <f>COUNTIF($B$1482:$Y$1509,AA1493)</f>
        <v>0</v>
      </c>
      <c r="AM1494" s="427" t="str">
        <f>IF(AND(AL1494&lt;1,AK1494=TRUE),"Missing","Present")</f>
        <v>Present</v>
      </c>
      <c r="AN1494" s="6" t="s">
        <v>857</v>
      </c>
      <c r="AO1494" s="6" t="s">
        <v>858</v>
      </c>
      <c r="AP1494" s="124"/>
    </row>
    <row r="1495" spans="1:42" ht="16.5" customHeight="1" thickBot="1">
      <c r="A1495" s="21"/>
      <c r="B1495" s="157"/>
      <c r="C1495" s="158"/>
      <c r="D1495" s="158"/>
      <c r="E1495" s="158"/>
      <c r="F1495" s="161"/>
      <c r="G1495" s="161"/>
      <c r="H1495" s="161"/>
      <c r="I1495" s="161"/>
      <c r="J1495" s="161"/>
      <c r="K1495" s="161"/>
      <c r="L1495" s="161"/>
      <c r="M1495" s="161"/>
      <c r="N1495" s="161"/>
      <c r="O1495" s="161"/>
      <c r="P1495" s="161"/>
      <c r="Q1495" s="161"/>
      <c r="R1495" s="161"/>
      <c r="S1495" s="161"/>
      <c r="T1495" s="161"/>
      <c r="U1495" s="161"/>
      <c r="V1495" s="161"/>
      <c r="W1495" s="161"/>
      <c r="X1495" s="161"/>
      <c r="Y1495" s="160"/>
      <c r="Z1495" s="151"/>
      <c r="AA1495" s="428">
        <v>7</v>
      </c>
      <c r="AB1495" s="430" t="e">
        <f>IF(AK1471=TRUE,N1454&amp;"Mbps",VLOOKUP(D1454,ProductCode,2,FALSE))</f>
        <v>#N/A</v>
      </c>
      <c r="AC1495" s="430"/>
      <c r="AD1495" s="430"/>
      <c r="AE1495" s="431"/>
      <c r="AF1495" s="50"/>
      <c r="AJ1495" s="434" t="b">
        <f>AND(NOT(ISBLANK(R1452)),ISERROR(AB1493))</f>
        <v>0</v>
      </c>
      <c r="AK1495" s="426"/>
      <c r="AL1495" s="427"/>
      <c r="AM1495" s="427"/>
      <c r="AN1495" s="6" t="s">
        <v>859</v>
      </c>
      <c r="AO1495" s="6" t="s">
        <v>860</v>
      </c>
      <c r="AP1495" s="124"/>
    </row>
    <row r="1496" spans="1:42" ht="16.5" customHeight="1" thickBot="1">
      <c r="A1496" s="21"/>
      <c r="B1496" s="157"/>
      <c r="C1496" s="158"/>
      <c r="D1496" s="158"/>
      <c r="E1496" s="158"/>
      <c r="F1496" s="161"/>
      <c r="G1496" s="161"/>
      <c r="H1496" s="161"/>
      <c r="I1496" s="161"/>
      <c r="J1496" s="161"/>
      <c r="K1496" s="161"/>
      <c r="L1496" s="161"/>
      <c r="M1496" s="161"/>
      <c r="N1496" s="161"/>
      <c r="O1496" s="161"/>
      <c r="P1496" s="161"/>
      <c r="Q1496" s="161"/>
      <c r="R1496" s="161"/>
      <c r="S1496" s="161"/>
      <c r="T1496" s="161"/>
      <c r="U1496" s="161"/>
      <c r="V1496" s="161"/>
      <c r="W1496" s="161"/>
      <c r="X1496" s="161"/>
      <c r="Y1496" s="160"/>
      <c r="Z1496" s="151"/>
      <c r="AA1496" s="429"/>
      <c r="AB1496" s="432"/>
      <c r="AC1496" s="432"/>
      <c r="AD1496" s="432"/>
      <c r="AE1496" s="433"/>
      <c r="AF1496" s="50"/>
      <c r="AJ1496" s="434"/>
      <c r="AK1496" s="426" t="b">
        <f>NOT(ISBLANK(D1454))</f>
        <v>0</v>
      </c>
      <c r="AL1496" s="427">
        <f>COUNTIF($B$1482:$Y$1509,AA1495)</f>
        <v>0</v>
      </c>
      <c r="AM1496" s="427" t="str">
        <f>IF(AND(AL1496&lt;1,AK1496=TRUE),"Missing","Present")</f>
        <v>Present</v>
      </c>
      <c r="AN1496" s="6" t="s">
        <v>117</v>
      </c>
      <c r="AO1496" s="6" t="s">
        <v>861</v>
      </c>
      <c r="AP1496" s="124"/>
    </row>
    <row r="1497" spans="1:42" ht="16.5" customHeight="1" thickBot="1">
      <c r="A1497" s="21"/>
      <c r="B1497" s="157"/>
      <c r="C1497" s="158"/>
      <c r="D1497" s="158"/>
      <c r="E1497" s="158"/>
      <c r="F1497" s="161"/>
      <c r="G1497" s="161"/>
      <c r="H1497" s="161"/>
      <c r="I1497" s="161"/>
      <c r="J1497" s="161"/>
      <c r="K1497" s="161"/>
      <c r="L1497" s="161"/>
      <c r="M1497" s="161"/>
      <c r="N1497" s="161"/>
      <c r="O1497" s="161"/>
      <c r="P1497" s="161"/>
      <c r="Q1497" s="161"/>
      <c r="R1497" s="161"/>
      <c r="S1497" s="161"/>
      <c r="T1497" s="161"/>
      <c r="U1497" s="161"/>
      <c r="V1497" s="161"/>
      <c r="W1497" s="161"/>
      <c r="X1497" s="161"/>
      <c r="Y1497" s="160"/>
      <c r="Z1497" s="151"/>
      <c r="AA1497" s="428">
        <v>8</v>
      </c>
      <c r="AB1497" s="430" t="e">
        <f>IF(AM1471=TRUE,AB1454&amp;"Mbps",VLOOKUP(R1454,ProductCode,2,FALSE))</f>
        <v>#N/A</v>
      </c>
      <c r="AC1497" s="430"/>
      <c r="AD1497" s="430"/>
      <c r="AE1497" s="431"/>
      <c r="AF1497" s="50"/>
      <c r="AJ1497" s="434" t="b">
        <f>AND(NOT(ISBLANK(D1454)),ISERROR(AB1495))</f>
        <v>0</v>
      </c>
      <c r="AK1497" s="426"/>
      <c r="AL1497" s="427"/>
      <c r="AM1497" s="427"/>
      <c r="AN1497" s="6" t="s">
        <v>862</v>
      </c>
      <c r="AO1497" s="6" t="s">
        <v>863</v>
      </c>
      <c r="AP1497" s="124"/>
    </row>
    <row r="1498" spans="1:42" ht="16.5" customHeight="1" thickBot="1">
      <c r="A1498" s="21"/>
      <c r="B1498" s="157"/>
      <c r="C1498" s="158"/>
      <c r="D1498" s="158"/>
      <c r="E1498" s="158"/>
      <c r="F1498" s="161"/>
      <c r="G1498" s="161"/>
      <c r="H1498" s="161"/>
      <c r="I1498" s="161"/>
      <c r="J1498" s="161"/>
      <c r="K1498" s="161"/>
      <c r="L1498" s="161"/>
      <c r="M1498" s="161"/>
      <c r="N1498" s="161"/>
      <c r="O1498" s="161"/>
      <c r="P1498" s="161"/>
      <c r="Q1498" s="161"/>
      <c r="R1498" s="161"/>
      <c r="S1498" s="161"/>
      <c r="T1498" s="161"/>
      <c r="U1498" s="161"/>
      <c r="V1498" s="161"/>
      <c r="W1498" s="161"/>
      <c r="X1498" s="161"/>
      <c r="Y1498" s="160"/>
      <c r="Z1498" s="151"/>
      <c r="AA1498" s="429"/>
      <c r="AB1498" s="432"/>
      <c r="AC1498" s="432"/>
      <c r="AD1498" s="432"/>
      <c r="AE1498" s="433"/>
      <c r="AF1498" s="50"/>
      <c r="AJ1498" s="434"/>
      <c r="AK1498" s="426" t="b">
        <f>NOT(ISBLANK(R1454))</f>
        <v>0</v>
      </c>
      <c r="AL1498" s="427">
        <f>COUNTIF($B$1482:$Y$1509,AA1497)</f>
        <v>0</v>
      </c>
      <c r="AM1498" s="427" t="str">
        <f>IF(AND(AL1498&lt;1,AK1498=TRUE),"Missing","Present")</f>
        <v>Present</v>
      </c>
      <c r="AN1498" s="6" t="s">
        <v>118</v>
      </c>
      <c r="AO1498" s="6" t="s">
        <v>864</v>
      </c>
      <c r="AP1498" s="124"/>
    </row>
    <row r="1499" spans="1:42" ht="16.5" customHeight="1" thickBot="1">
      <c r="A1499" s="21"/>
      <c r="B1499" s="157"/>
      <c r="C1499" s="158"/>
      <c r="D1499" s="158"/>
      <c r="E1499" s="158"/>
      <c r="F1499" s="161"/>
      <c r="G1499" s="161"/>
      <c r="H1499" s="161"/>
      <c r="I1499" s="161"/>
      <c r="J1499" s="161"/>
      <c r="K1499" s="161"/>
      <c r="L1499" s="161"/>
      <c r="M1499" s="161"/>
      <c r="N1499" s="161"/>
      <c r="O1499" s="161"/>
      <c r="P1499" s="161"/>
      <c r="Q1499" s="161"/>
      <c r="R1499" s="161"/>
      <c r="S1499" s="161"/>
      <c r="T1499" s="161"/>
      <c r="U1499" s="161"/>
      <c r="V1499" s="161"/>
      <c r="W1499" s="161"/>
      <c r="X1499" s="161"/>
      <c r="Y1499" s="160"/>
      <c r="Z1499" s="151"/>
      <c r="AA1499" s="428">
        <v>9</v>
      </c>
      <c r="AB1499" s="430" t="e">
        <f>IF(AK1473=TRUE,N1456&amp;"Mbps",VLOOKUP(D1456,ProductCode,2,FALSE))</f>
        <v>#N/A</v>
      </c>
      <c r="AC1499" s="430"/>
      <c r="AD1499" s="430"/>
      <c r="AE1499" s="431"/>
      <c r="AF1499" s="50"/>
      <c r="AJ1499" s="434" t="b">
        <f>AND(NOT(ISBLANK(R1454)),ISERROR(AB1497))</f>
        <v>0</v>
      </c>
      <c r="AK1499" s="426"/>
      <c r="AL1499" s="427"/>
      <c r="AM1499" s="427"/>
      <c r="AN1499" s="6" t="s">
        <v>865</v>
      </c>
      <c r="AO1499" s="6" t="s">
        <v>866</v>
      </c>
      <c r="AP1499" s="124"/>
    </row>
    <row r="1500" spans="1:42" ht="16.5" customHeight="1" thickBot="1">
      <c r="A1500" s="21"/>
      <c r="B1500" s="157"/>
      <c r="C1500" s="158"/>
      <c r="D1500" s="158"/>
      <c r="E1500" s="158"/>
      <c r="F1500" s="161"/>
      <c r="G1500" s="161"/>
      <c r="H1500" s="161"/>
      <c r="I1500" s="161"/>
      <c r="J1500" s="161"/>
      <c r="K1500" s="161"/>
      <c r="L1500" s="161"/>
      <c r="M1500" s="161"/>
      <c r="N1500" s="161"/>
      <c r="O1500" s="161"/>
      <c r="P1500" s="161"/>
      <c r="Q1500" s="161"/>
      <c r="R1500" s="161"/>
      <c r="S1500" s="161"/>
      <c r="T1500" s="161"/>
      <c r="U1500" s="161"/>
      <c r="V1500" s="161"/>
      <c r="W1500" s="161"/>
      <c r="X1500" s="161"/>
      <c r="Y1500" s="160"/>
      <c r="Z1500" s="151"/>
      <c r="AA1500" s="429"/>
      <c r="AB1500" s="432"/>
      <c r="AC1500" s="432"/>
      <c r="AD1500" s="432"/>
      <c r="AE1500" s="433"/>
      <c r="AF1500" s="50"/>
      <c r="AJ1500" s="434"/>
      <c r="AK1500" s="426" t="b">
        <f>NOT(ISBLANK(D1456))</f>
        <v>0</v>
      </c>
      <c r="AL1500" s="427">
        <f>COUNTIF($B$1482:$Y$1509,AA1499)</f>
        <v>0</v>
      </c>
      <c r="AM1500" s="427" t="str">
        <f>IF(AND(AL1500&lt;1,AK1500=TRUE),"Missing","Present")</f>
        <v>Present</v>
      </c>
      <c r="AN1500" s="6" t="s">
        <v>867</v>
      </c>
      <c r="AO1500" s="6" t="s">
        <v>63</v>
      </c>
      <c r="AP1500" s="124"/>
    </row>
    <row r="1501" spans="1:42" ht="16.5" customHeight="1" thickBot="1">
      <c r="A1501" s="21"/>
      <c r="B1501" s="157"/>
      <c r="C1501" s="158"/>
      <c r="D1501" s="158"/>
      <c r="E1501" s="158"/>
      <c r="F1501" s="161"/>
      <c r="G1501" s="161"/>
      <c r="H1501" s="161"/>
      <c r="I1501" s="161"/>
      <c r="J1501" s="161"/>
      <c r="K1501" s="161"/>
      <c r="L1501" s="161"/>
      <c r="M1501" s="161"/>
      <c r="N1501" s="161"/>
      <c r="O1501" s="161"/>
      <c r="P1501" s="161"/>
      <c r="Q1501" s="161"/>
      <c r="R1501" s="161"/>
      <c r="S1501" s="161"/>
      <c r="T1501" s="161"/>
      <c r="U1501" s="161"/>
      <c r="V1501" s="161"/>
      <c r="W1501" s="161"/>
      <c r="X1501" s="161"/>
      <c r="Y1501" s="160"/>
      <c r="Z1501" s="151"/>
      <c r="AA1501" s="428">
        <v>10</v>
      </c>
      <c r="AB1501" s="430" t="e">
        <f>IF(AM1473=TRUE,AB1456&amp;"Mbps",VLOOKUP(R1456,ProductCode,2,FALSE))</f>
        <v>#N/A</v>
      </c>
      <c r="AC1501" s="430"/>
      <c r="AD1501" s="430"/>
      <c r="AE1501" s="431"/>
      <c r="AF1501" s="50"/>
      <c r="AJ1501" s="434" t="b">
        <f>AND(NOT(ISBLANK(D1456)),ISERROR(AB1499))</f>
        <v>0</v>
      </c>
      <c r="AK1501" s="426"/>
      <c r="AL1501" s="427"/>
      <c r="AM1501" s="427"/>
      <c r="AN1501" s="6" t="s">
        <v>868</v>
      </c>
      <c r="AO1501" s="6" t="s">
        <v>64</v>
      </c>
      <c r="AP1501" s="124"/>
    </row>
    <row r="1502" spans="1:42" ht="16.5" customHeight="1" thickBot="1">
      <c r="A1502" s="21"/>
      <c r="B1502" s="157"/>
      <c r="C1502" s="158"/>
      <c r="D1502" s="158"/>
      <c r="E1502" s="158"/>
      <c r="F1502" s="161"/>
      <c r="G1502" s="161"/>
      <c r="H1502" s="161"/>
      <c r="I1502" s="161"/>
      <c r="J1502" s="161"/>
      <c r="K1502" s="161"/>
      <c r="L1502" s="161"/>
      <c r="M1502" s="161"/>
      <c r="N1502" s="161"/>
      <c r="O1502" s="161"/>
      <c r="P1502" s="161"/>
      <c r="Q1502" s="161"/>
      <c r="R1502" s="161"/>
      <c r="S1502" s="161"/>
      <c r="T1502" s="161"/>
      <c r="U1502" s="161"/>
      <c r="V1502" s="161"/>
      <c r="W1502" s="161"/>
      <c r="X1502" s="161"/>
      <c r="Y1502" s="160"/>
      <c r="Z1502" s="151"/>
      <c r="AA1502" s="429"/>
      <c r="AB1502" s="432"/>
      <c r="AC1502" s="432"/>
      <c r="AD1502" s="432"/>
      <c r="AE1502" s="433"/>
      <c r="AF1502" s="50"/>
      <c r="AJ1502" s="434"/>
      <c r="AK1502" s="426" t="b">
        <f>NOT(ISBLANK(R1456))</f>
        <v>0</v>
      </c>
      <c r="AL1502" s="427">
        <f>COUNTIF($B$1482:$Y$1509,AA1501)</f>
        <v>0</v>
      </c>
      <c r="AM1502" s="427" t="str">
        <f>IF(AND(AL1502&lt;1,AK1502=TRUE),"Missing","Present")</f>
        <v>Present</v>
      </c>
      <c r="AP1502" s="124"/>
    </row>
    <row r="1503" spans="1:42" ht="16.5" customHeight="1">
      <c r="A1503" s="21"/>
      <c r="B1503" s="157"/>
      <c r="C1503" s="158"/>
      <c r="D1503" s="158"/>
      <c r="E1503" s="158"/>
      <c r="F1503" s="161"/>
      <c r="G1503" s="161"/>
      <c r="H1503" s="161"/>
      <c r="I1503" s="161"/>
      <c r="J1503" s="161"/>
      <c r="K1503" s="161"/>
      <c r="L1503" s="161"/>
      <c r="M1503" s="161"/>
      <c r="N1503" s="161"/>
      <c r="O1503" s="161"/>
      <c r="P1503" s="161"/>
      <c r="Q1503" s="161"/>
      <c r="R1503" s="161"/>
      <c r="S1503" s="161"/>
      <c r="T1503" s="161"/>
      <c r="U1503" s="161"/>
      <c r="V1503" s="161"/>
      <c r="W1503" s="161"/>
      <c r="X1503" s="161"/>
      <c r="Y1503" s="160"/>
      <c r="Z1503" s="151"/>
      <c r="AA1503" s="422" t="str">
        <f>IF(AM1505=TRUE,"Highlighted items have not been entered into the grid.","Add the same number more than once if ordering multiples of that item.")</f>
        <v>Add the same number more than once if ordering multiples of that item.</v>
      </c>
      <c r="AB1503" s="422"/>
      <c r="AC1503" s="422"/>
      <c r="AD1503" s="422"/>
      <c r="AE1503" s="422"/>
      <c r="AF1503" s="50"/>
      <c r="AJ1503" s="434" t="b">
        <f>AND(NOT(ISBLANK(R1456)),ISERROR(AB1501))</f>
        <v>0</v>
      </c>
      <c r="AK1503" s="426"/>
      <c r="AL1503" s="427"/>
      <c r="AM1503" s="427"/>
      <c r="AN1503" s="124"/>
      <c r="AO1503" s="124"/>
      <c r="AP1503" s="124"/>
    </row>
    <row r="1504" spans="1:42" ht="16" customHeight="1">
      <c r="A1504" s="21"/>
      <c r="B1504" s="157"/>
      <c r="C1504" s="158"/>
      <c r="D1504" s="158"/>
      <c r="E1504" s="158"/>
      <c r="F1504" s="161"/>
      <c r="G1504" s="161"/>
      <c r="H1504" s="161"/>
      <c r="I1504" s="161"/>
      <c r="J1504" s="161"/>
      <c r="K1504" s="161"/>
      <c r="L1504" s="161"/>
      <c r="M1504" s="161"/>
      <c r="N1504" s="161"/>
      <c r="O1504" s="161"/>
      <c r="P1504" s="161"/>
      <c r="Q1504" s="161"/>
      <c r="R1504" s="161"/>
      <c r="S1504" s="161"/>
      <c r="T1504" s="161"/>
      <c r="U1504" s="161"/>
      <c r="V1504" s="161"/>
      <c r="W1504" s="161"/>
      <c r="X1504" s="161"/>
      <c r="Y1504" s="160"/>
      <c r="Z1504" s="151"/>
      <c r="AA1504" s="423"/>
      <c r="AB1504" s="423"/>
      <c r="AC1504" s="423"/>
      <c r="AD1504" s="423"/>
      <c r="AE1504" s="423"/>
      <c r="AF1504" s="50"/>
      <c r="AJ1504" s="434"/>
      <c r="AK1504" s="180" t="s">
        <v>869</v>
      </c>
      <c r="AL1504" s="180" t="b">
        <f>IF((COUNTIF(AK1484:AK1503,TRUE))&gt;0,TRUE,FALSE)</f>
        <v>0</v>
      </c>
      <c r="AN1504" s="124"/>
      <c r="AO1504" s="124"/>
      <c r="AP1504" s="124"/>
    </row>
    <row r="1505" spans="1:42" ht="15.65" customHeight="1">
      <c r="A1505" s="21"/>
      <c r="B1505" s="157"/>
      <c r="C1505" s="158"/>
      <c r="D1505" s="158"/>
      <c r="E1505" s="158"/>
      <c r="F1505" s="161"/>
      <c r="G1505" s="161"/>
      <c r="H1505" s="161"/>
      <c r="I1505" s="161"/>
      <c r="J1505" s="161"/>
      <c r="K1505" s="161"/>
      <c r="L1505" s="161"/>
      <c r="M1505" s="161"/>
      <c r="N1505" s="161"/>
      <c r="O1505" s="161"/>
      <c r="P1505" s="161"/>
      <c r="Q1505" s="161"/>
      <c r="R1505" s="161"/>
      <c r="S1505" s="161"/>
      <c r="T1505" s="161"/>
      <c r="U1505" s="161"/>
      <c r="V1505" s="161"/>
      <c r="W1505" s="161"/>
      <c r="X1505" s="161"/>
      <c r="Y1505" s="160"/>
      <c r="Z1505" s="151"/>
      <c r="AA1505" s="423"/>
      <c r="AB1505" s="423"/>
      <c r="AC1505" s="423"/>
      <c r="AD1505" s="423"/>
      <c r="AE1505" s="423"/>
      <c r="AF1505" s="50"/>
      <c r="AJ1505" s="434"/>
      <c r="AK1505" s="180" t="s">
        <v>870</v>
      </c>
      <c r="AL1505" s="180"/>
      <c r="AM1505" s="180" t="b">
        <f>IF((COUNTIF(AM1484:AM1503,"Missing"))&gt;0,TRUE,FALSE)</f>
        <v>0</v>
      </c>
      <c r="AN1505" s="124"/>
      <c r="AO1505" s="124"/>
      <c r="AP1505" s="124"/>
    </row>
    <row r="1506" spans="1:42" ht="15.65" customHeight="1">
      <c r="A1506" s="21"/>
      <c r="B1506" s="157"/>
      <c r="C1506" s="158"/>
      <c r="D1506" s="158"/>
      <c r="E1506" s="158"/>
      <c r="F1506" s="161"/>
      <c r="G1506" s="161"/>
      <c r="H1506" s="161"/>
      <c r="I1506" s="161"/>
      <c r="J1506" s="161"/>
      <c r="K1506" s="161"/>
      <c r="L1506" s="161"/>
      <c r="M1506" s="161"/>
      <c r="N1506" s="161"/>
      <c r="O1506" s="161"/>
      <c r="P1506" s="161"/>
      <c r="Q1506" s="161"/>
      <c r="R1506" s="161"/>
      <c r="S1506" s="161"/>
      <c r="T1506" s="161"/>
      <c r="U1506" s="161"/>
      <c r="V1506" s="161"/>
      <c r="W1506" s="161"/>
      <c r="X1506" s="161"/>
      <c r="Y1506" s="160"/>
      <c r="Z1506" s="151"/>
      <c r="AA1506" s="423"/>
      <c r="AB1506" s="423"/>
      <c r="AC1506" s="423"/>
      <c r="AD1506" s="423"/>
      <c r="AE1506" s="423"/>
      <c r="AF1506" s="50"/>
      <c r="AJ1506" s="434"/>
      <c r="AK1506" s="180" t="s">
        <v>871</v>
      </c>
      <c r="AL1506" s="180"/>
      <c r="AM1506" s="180"/>
      <c r="AN1506" s="124" t="str" cm="1">
        <f t="array" ref="AN1506">_xlfn.IFS(AH1421=FALSE,"Not Needed",AND(AH1421=TRUE,AL1504=FALSE),"Incomplete",AND(AH1421=TRUE,AL1504=TRUE,AM1505=TRUE),"Unfinished",AND(AH1421=TRUE,AL1504=TRUE,AM1505=FALSE),"Complete")</f>
        <v>Not Needed</v>
      </c>
      <c r="AO1506" s="124"/>
      <c r="AP1506" s="124"/>
    </row>
    <row r="1507" spans="1:42" ht="15.65" customHeight="1">
      <c r="A1507" s="21"/>
      <c r="B1507" s="157"/>
      <c r="C1507" s="158"/>
      <c r="D1507" s="158"/>
      <c r="E1507" s="158"/>
      <c r="F1507" s="161"/>
      <c r="G1507" s="161"/>
      <c r="H1507" s="161"/>
      <c r="I1507" s="161"/>
      <c r="J1507" s="161"/>
      <c r="K1507" s="161"/>
      <c r="L1507" s="161"/>
      <c r="M1507" s="161"/>
      <c r="N1507" s="161"/>
      <c r="O1507" s="161"/>
      <c r="P1507" s="161"/>
      <c r="Q1507" s="161"/>
      <c r="R1507" s="161"/>
      <c r="S1507" s="161"/>
      <c r="T1507" s="161"/>
      <c r="U1507" s="161"/>
      <c r="V1507" s="161"/>
      <c r="W1507" s="161"/>
      <c r="X1507" s="161"/>
      <c r="Y1507" s="160"/>
      <c r="Z1507" s="151"/>
      <c r="AA1507" s="423"/>
      <c r="AB1507" s="423"/>
      <c r="AC1507" s="423"/>
      <c r="AD1507" s="423"/>
      <c r="AE1507" s="423"/>
      <c r="AF1507" s="50"/>
      <c r="AJ1507" s="121"/>
      <c r="AK1507" s="180"/>
      <c r="AL1507" s="180"/>
      <c r="AM1507" s="180"/>
      <c r="AN1507" s="124"/>
      <c r="AO1507" s="105"/>
      <c r="AP1507" s="105"/>
    </row>
    <row r="1508" spans="1:42" ht="15.65" customHeight="1">
      <c r="A1508" s="21"/>
      <c r="B1508" s="157"/>
      <c r="C1508" s="158"/>
      <c r="D1508" s="158"/>
      <c r="E1508" s="158"/>
      <c r="F1508" s="158"/>
      <c r="G1508" s="158"/>
      <c r="H1508" s="158"/>
      <c r="I1508" s="158"/>
      <c r="J1508" s="158"/>
      <c r="K1508" s="158"/>
      <c r="L1508" s="158"/>
      <c r="M1508" s="158"/>
      <c r="N1508" s="158"/>
      <c r="O1508" s="158"/>
      <c r="P1508" s="158"/>
      <c r="Q1508" s="158"/>
      <c r="R1508" s="158"/>
      <c r="S1508" s="158"/>
      <c r="T1508" s="158"/>
      <c r="U1508" s="158"/>
      <c r="V1508" s="158"/>
      <c r="W1508" s="158"/>
      <c r="X1508" s="158"/>
      <c r="Y1508" s="160"/>
      <c r="Z1508" s="151"/>
      <c r="AA1508" s="423"/>
      <c r="AB1508" s="423"/>
      <c r="AC1508" s="423"/>
      <c r="AD1508" s="423"/>
      <c r="AE1508" s="423"/>
      <c r="AF1508" s="50"/>
      <c r="AJ1508" s="121"/>
      <c r="AK1508" s="180"/>
      <c r="AL1508" s="180"/>
      <c r="AM1508" s="180"/>
      <c r="AN1508" s="124"/>
      <c r="AO1508" s="105"/>
      <c r="AP1508" s="105"/>
    </row>
    <row r="1509" spans="1:42" ht="18.5">
      <c r="A1509" s="21"/>
      <c r="B1509" s="157"/>
      <c r="C1509" s="158"/>
      <c r="D1509" s="158"/>
      <c r="E1509" s="158"/>
      <c r="F1509" s="158"/>
      <c r="G1509" s="158"/>
      <c r="H1509" s="158"/>
      <c r="I1509" s="158"/>
      <c r="J1509" s="158"/>
      <c r="K1509" s="158"/>
      <c r="L1509" s="158"/>
      <c r="M1509" s="158"/>
      <c r="N1509" s="158"/>
      <c r="O1509" s="158"/>
      <c r="P1509" s="158"/>
      <c r="Q1509" s="158"/>
      <c r="R1509" s="158"/>
      <c r="S1509" s="158"/>
      <c r="T1509" s="158"/>
      <c r="U1509" s="158"/>
      <c r="V1509" s="158"/>
      <c r="W1509" s="158"/>
      <c r="X1509" s="158"/>
      <c r="Y1509" s="160"/>
      <c r="Z1509" s="151"/>
      <c r="AA1509" s="423"/>
      <c r="AB1509" s="423"/>
      <c r="AC1509" s="423"/>
      <c r="AD1509" s="423"/>
      <c r="AE1509" s="423"/>
      <c r="AF1509" s="50"/>
      <c r="AJ1509" s="121"/>
      <c r="AK1509" s="135"/>
      <c r="AL1509" s="137"/>
      <c r="AM1509" s="135"/>
      <c r="AN1509" s="124"/>
      <c r="AO1509" s="105"/>
      <c r="AP1509" s="105"/>
    </row>
    <row r="1510" spans="1:42" ht="18.5">
      <c r="A1510" s="21"/>
      <c r="B1510" s="147"/>
      <c r="C1510" s="148"/>
      <c r="D1510" s="148"/>
      <c r="E1510" s="148"/>
      <c r="F1510" s="398" t="s">
        <v>832</v>
      </c>
      <c r="G1510" s="399"/>
      <c r="H1510" s="399"/>
      <c r="I1510" s="399"/>
      <c r="J1510" s="400"/>
      <c r="K1510" s="401"/>
      <c r="L1510" s="402"/>
      <c r="M1510" s="402"/>
      <c r="N1510" s="402"/>
      <c r="O1510" s="402"/>
      <c r="P1510" s="402"/>
      <c r="Q1510" s="402"/>
      <c r="R1510" s="402"/>
      <c r="S1510" s="402"/>
      <c r="T1510" s="402"/>
      <c r="U1510" s="403"/>
      <c r="V1510" s="149"/>
      <c r="W1510" s="149"/>
      <c r="X1510" s="149"/>
      <c r="Y1510" s="150"/>
      <c r="Z1510" s="151"/>
      <c r="AA1510" s="423"/>
      <c r="AB1510" s="423"/>
      <c r="AC1510" s="423"/>
      <c r="AD1510" s="423"/>
      <c r="AE1510" s="423"/>
      <c r="AF1510" s="50"/>
      <c r="AJ1510" s="121"/>
      <c r="AK1510" s="135"/>
      <c r="AL1510" s="137"/>
      <c r="AM1510" s="135"/>
      <c r="AN1510" s="124"/>
      <c r="AO1510" s="105"/>
      <c r="AP1510" s="105"/>
    </row>
    <row r="1511" spans="1:42" ht="19" thickBot="1">
      <c r="A1511" s="21"/>
      <c r="B1511" s="152"/>
      <c r="C1511" s="153"/>
      <c r="D1511" s="153"/>
      <c r="E1511" s="153"/>
      <c r="F1511" s="389"/>
      <c r="G1511" s="390"/>
      <c r="H1511" s="390"/>
      <c r="I1511" s="390"/>
      <c r="J1511" s="391"/>
      <c r="K1511" s="395"/>
      <c r="L1511" s="396"/>
      <c r="M1511" s="396"/>
      <c r="N1511" s="396"/>
      <c r="O1511" s="396"/>
      <c r="P1511" s="396"/>
      <c r="Q1511" s="396"/>
      <c r="R1511" s="396"/>
      <c r="S1511" s="396"/>
      <c r="T1511" s="396"/>
      <c r="U1511" s="397"/>
      <c r="V1511" s="154"/>
      <c r="W1511" s="154"/>
      <c r="X1511" s="154"/>
      <c r="Y1511" s="155"/>
      <c r="Z1511" s="151"/>
      <c r="AA1511" s="423"/>
      <c r="AB1511" s="423"/>
      <c r="AC1511" s="423"/>
      <c r="AD1511" s="423"/>
      <c r="AE1511" s="423"/>
      <c r="AF1511" s="50"/>
      <c r="AJ1511" s="121"/>
      <c r="AK1511" s="135"/>
      <c r="AL1511" s="137"/>
      <c r="AM1511" s="135"/>
      <c r="AN1511" s="124"/>
      <c r="AO1511" s="105"/>
      <c r="AP1511" s="105"/>
    </row>
    <row r="1512" spans="1:42" ht="19">
      <c r="A1512" s="21"/>
      <c r="B1512" s="21"/>
      <c r="C1512" s="21"/>
      <c r="D1512" s="21"/>
      <c r="E1512" s="21"/>
      <c r="F1512" s="21"/>
      <c r="G1512" s="21"/>
      <c r="H1512" s="21"/>
      <c r="I1512" s="21"/>
      <c r="J1512" s="21"/>
      <c r="K1512" s="21"/>
      <c r="L1512" s="21"/>
      <c r="M1512" s="21"/>
      <c r="N1512" s="21"/>
      <c r="O1512" s="21"/>
      <c r="P1512" s="21"/>
      <c r="Q1512" s="21"/>
      <c r="R1512" s="21"/>
      <c r="S1512" s="21"/>
      <c r="T1512" s="21"/>
      <c r="U1512" s="21"/>
      <c r="V1512" s="21"/>
      <c r="W1512" s="21"/>
      <c r="X1512" s="21"/>
      <c r="Y1512" s="21"/>
      <c r="Z1512" s="21"/>
      <c r="AA1512" s="50"/>
      <c r="AB1512" s="50"/>
      <c r="AC1512" s="50"/>
      <c r="AD1512" s="50"/>
      <c r="AE1512" s="50"/>
      <c r="AF1512" s="50"/>
      <c r="AJ1512" s="121"/>
      <c r="AK1512" s="135"/>
      <c r="AL1512" s="137"/>
      <c r="AM1512" s="135"/>
      <c r="AN1512" s="124"/>
      <c r="AO1512" s="105"/>
      <c r="AP1512" s="105"/>
    </row>
    <row r="1513" spans="1:42" ht="19" thickBot="1">
      <c r="A1513" s="21"/>
      <c r="B1513" s="21"/>
      <c r="C1513" s="21"/>
      <c r="D1513" s="420" t="s">
        <v>822</v>
      </c>
      <c r="E1513" s="409" t="str">
        <f>LEFT(E1464,12)</f>
        <v/>
      </c>
      <c r="F1513" s="409"/>
      <c r="G1513" s="409"/>
      <c r="H1513" s="409"/>
      <c r="I1513" s="409"/>
      <c r="J1513" s="409"/>
      <c r="K1513" s="409"/>
      <c r="L1513" s="410"/>
      <c r="M1513" s="21"/>
      <c r="N1513" s="21"/>
      <c r="O1513" s="424" t="s">
        <v>823</v>
      </c>
      <c r="P1513" s="409" t="str">
        <f>LEFT(T1464,12)</f>
        <v/>
      </c>
      <c r="Q1513" s="409"/>
      <c r="R1513" s="409"/>
      <c r="S1513" s="409"/>
      <c r="T1513" s="409"/>
      <c r="U1513" s="409"/>
      <c r="V1513" s="409"/>
      <c r="W1513" s="410"/>
      <c r="X1513" s="21"/>
      <c r="Y1513" s="21"/>
      <c r="Z1513" s="151"/>
      <c r="AA1513" s="50"/>
      <c r="AB1513" s="50"/>
      <c r="AC1513" s="50"/>
      <c r="AD1513" s="50"/>
      <c r="AE1513" s="50"/>
      <c r="AF1513" s="50"/>
      <c r="AJ1513" s="121"/>
      <c r="AK1513" s="135"/>
      <c r="AL1513" s="426"/>
      <c r="AM1513" s="426"/>
      <c r="AN1513" s="124"/>
      <c r="AO1513" s="105"/>
      <c r="AP1513" s="105"/>
    </row>
    <row r="1514" spans="1:42" ht="19" thickBot="1">
      <c r="A1514" s="21"/>
      <c r="B1514" s="21"/>
      <c r="C1514" s="21"/>
      <c r="D1514" s="421"/>
      <c r="E1514" s="411"/>
      <c r="F1514" s="411"/>
      <c r="G1514" s="411"/>
      <c r="H1514" s="411"/>
      <c r="I1514" s="411"/>
      <c r="J1514" s="411"/>
      <c r="K1514" s="411"/>
      <c r="L1514" s="412"/>
      <c r="M1514" s="21"/>
      <c r="N1514" s="21"/>
      <c r="O1514" s="425"/>
      <c r="P1514" s="411"/>
      <c r="Q1514" s="411"/>
      <c r="R1514" s="411"/>
      <c r="S1514" s="411"/>
      <c r="T1514" s="411"/>
      <c r="U1514" s="411"/>
      <c r="V1514" s="411"/>
      <c r="W1514" s="412"/>
      <c r="X1514" s="21"/>
      <c r="Y1514" s="21"/>
      <c r="Z1514" s="151"/>
      <c r="AA1514" s="50"/>
      <c r="AB1514" s="50"/>
      <c r="AC1514" s="50"/>
      <c r="AD1514" s="50"/>
      <c r="AE1514" s="50"/>
      <c r="AF1514" s="50"/>
      <c r="AJ1514" s="121"/>
      <c r="AK1514" s="135"/>
      <c r="AL1514" s="426"/>
      <c r="AM1514" s="426"/>
      <c r="AN1514" s="124"/>
      <c r="AO1514" s="105"/>
      <c r="AP1514" s="105"/>
    </row>
    <row r="1515" spans="1:42" ht="19">
      <c r="A1515" s="21"/>
      <c r="B1515" s="21"/>
      <c r="C1515" s="21"/>
      <c r="D1515" s="21"/>
      <c r="E1515" s="21"/>
      <c r="F1515" s="21"/>
      <c r="G1515" s="21"/>
      <c r="H1515" s="21"/>
      <c r="I1515" s="21"/>
      <c r="J1515" s="21"/>
      <c r="K1515" s="21"/>
      <c r="L1515" s="21"/>
      <c r="M1515" s="21"/>
      <c r="N1515" s="21"/>
      <c r="O1515" s="21"/>
      <c r="P1515" s="21"/>
      <c r="Q1515" s="21"/>
      <c r="R1515" s="21"/>
      <c r="S1515" s="21"/>
      <c r="T1515" s="21"/>
      <c r="U1515" s="21"/>
      <c r="V1515" s="21"/>
      <c r="W1515" s="21"/>
      <c r="X1515" s="21"/>
      <c r="Y1515" s="21"/>
      <c r="Z1515" s="21"/>
      <c r="AA1515" s="50"/>
      <c r="AB1515" s="50"/>
      <c r="AC1515" s="50"/>
      <c r="AD1515" s="50"/>
      <c r="AE1515" s="50"/>
      <c r="AF1515" s="50"/>
      <c r="AJ1515" s="121"/>
      <c r="AK1515" s="135"/>
      <c r="AL1515" s="137"/>
      <c r="AM1515" s="137"/>
      <c r="AN1515" s="124"/>
      <c r="AO1515" s="105"/>
      <c r="AP1515" s="105"/>
    </row>
    <row r="1516" spans="1:42" ht="19" thickBot="1">
      <c r="A1516" s="21"/>
      <c r="B1516" s="21"/>
      <c r="C1516" s="21"/>
      <c r="D1516" s="420" t="s">
        <v>824</v>
      </c>
      <c r="E1516" s="409" t="str">
        <f>LEFT(E1466,12)</f>
        <v/>
      </c>
      <c r="F1516" s="409"/>
      <c r="G1516" s="409"/>
      <c r="H1516" s="409"/>
      <c r="I1516" s="409"/>
      <c r="J1516" s="409"/>
      <c r="K1516" s="409"/>
      <c r="L1516" s="410"/>
      <c r="M1516" s="21"/>
      <c r="N1516" s="21"/>
      <c r="O1516" s="424" t="s">
        <v>825</v>
      </c>
      <c r="P1516" s="409" t="str">
        <f>LEFT(T1466,12)</f>
        <v/>
      </c>
      <c r="Q1516" s="409"/>
      <c r="R1516" s="409"/>
      <c r="S1516" s="409"/>
      <c r="T1516" s="409"/>
      <c r="U1516" s="409"/>
      <c r="V1516" s="409"/>
      <c r="W1516" s="410"/>
      <c r="X1516" s="21"/>
      <c r="Y1516" s="21"/>
      <c r="Z1516" s="151"/>
      <c r="AA1516" s="50"/>
      <c r="AB1516" s="50"/>
      <c r="AC1516" s="50"/>
      <c r="AD1516" s="50"/>
      <c r="AE1516" s="50"/>
      <c r="AF1516" s="50"/>
      <c r="AJ1516" s="121"/>
      <c r="AK1516" s="135"/>
      <c r="AL1516" s="426"/>
      <c r="AM1516" s="426"/>
      <c r="AN1516" s="124"/>
      <c r="AO1516" s="105"/>
      <c r="AP1516" s="105"/>
    </row>
    <row r="1517" spans="1:42" ht="19" thickBot="1">
      <c r="A1517" s="21"/>
      <c r="B1517" s="21"/>
      <c r="C1517" s="21"/>
      <c r="D1517" s="421"/>
      <c r="E1517" s="411"/>
      <c r="F1517" s="411"/>
      <c r="G1517" s="411"/>
      <c r="H1517" s="411"/>
      <c r="I1517" s="411"/>
      <c r="J1517" s="411"/>
      <c r="K1517" s="411"/>
      <c r="L1517" s="412"/>
      <c r="M1517" s="21"/>
      <c r="N1517" s="21"/>
      <c r="O1517" s="425"/>
      <c r="P1517" s="411"/>
      <c r="Q1517" s="411"/>
      <c r="R1517" s="411"/>
      <c r="S1517" s="411"/>
      <c r="T1517" s="411"/>
      <c r="U1517" s="411"/>
      <c r="V1517" s="411"/>
      <c r="W1517" s="412"/>
      <c r="X1517" s="21"/>
      <c r="Y1517" s="21"/>
      <c r="Z1517" s="151"/>
      <c r="AA1517" s="50"/>
      <c r="AB1517" s="50"/>
      <c r="AC1517" s="50"/>
      <c r="AD1517" s="50"/>
      <c r="AE1517" s="50"/>
      <c r="AF1517" s="50"/>
      <c r="AJ1517" s="121"/>
      <c r="AK1517" s="135"/>
      <c r="AL1517" s="426"/>
      <c r="AM1517" s="426"/>
      <c r="AN1517" s="124"/>
      <c r="AO1517" s="105"/>
      <c r="AP1517" s="105"/>
    </row>
    <row r="1518" spans="1:42" ht="16.5" customHeight="1">
      <c r="A1518" s="21"/>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50"/>
      <c r="AA1518" s="50"/>
      <c r="AB1518" s="50"/>
      <c r="AC1518" s="50"/>
      <c r="AD1518" s="50"/>
      <c r="AE1518" s="50"/>
      <c r="AF1518" s="50"/>
      <c r="AJ1518" s="121"/>
      <c r="AK1518" s="427"/>
      <c r="AL1518" s="427"/>
      <c r="AM1518" s="427"/>
      <c r="AN1518" s="124"/>
      <c r="AO1518" s="105"/>
      <c r="AP1518" s="105"/>
    </row>
    <row r="1519" spans="1:42" ht="16.5" customHeight="1">
      <c r="A1519" s="125"/>
      <c r="B1519" s="125"/>
      <c r="C1519" s="125"/>
      <c r="D1519" s="125"/>
      <c r="E1519" s="125"/>
      <c r="F1519" s="125"/>
      <c r="G1519" s="125"/>
      <c r="H1519" s="125"/>
      <c r="I1519" s="125"/>
      <c r="J1519" s="125"/>
      <c r="K1519" s="125"/>
      <c r="L1519" s="125"/>
      <c r="M1519" s="125"/>
      <c r="N1519" s="125"/>
      <c r="O1519" s="125"/>
      <c r="P1519" s="125"/>
      <c r="Q1519" s="125"/>
      <c r="R1519" s="125"/>
      <c r="S1519" s="125"/>
      <c r="T1519" s="125"/>
      <c r="U1519" s="125"/>
      <c r="V1519" s="125"/>
      <c r="W1519" s="125"/>
      <c r="X1519" s="125"/>
      <c r="Y1519" s="125"/>
      <c r="Z1519" s="125"/>
      <c r="AF1519" s="125"/>
      <c r="AJ1519" s="121"/>
      <c r="AK1519" s="427"/>
      <c r="AL1519" s="427"/>
      <c r="AM1519" s="427"/>
      <c r="AN1519" s="124"/>
      <c r="AO1519" s="105"/>
      <c r="AP1519" s="105"/>
    </row>
    <row r="1520" spans="1:42">
      <c r="A1520" s="125"/>
      <c r="B1520" s="125"/>
      <c r="C1520" s="125"/>
      <c r="D1520" s="125"/>
      <c r="E1520" s="125"/>
      <c r="F1520" s="125"/>
      <c r="G1520" s="125"/>
      <c r="H1520" s="125"/>
      <c r="I1520" s="125"/>
      <c r="J1520" s="125"/>
      <c r="K1520" s="125"/>
      <c r="L1520" s="125"/>
      <c r="M1520" s="125"/>
      <c r="N1520" s="125"/>
      <c r="O1520" s="125"/>
      <c r="P1520" s="125"/>
      <c r="Q1520" s="125"/>
      <c r="R1520" s="125"/>
      <c r="S1520" s="125"/>
      <c r="T1520" s="125"/>
      <c r="U1520" s="125"/>
      <c r="V1520" s="125"/>
      <c r="W1520" s="125"/>
      <c r="X1520" s="125"/>
      <c r="Y1520" s="125"/>
      <c r="Z1520" s="125"/>
      <c r="AF1520" s="125"/>
      <c r="AJ1520" s="121"/>
      <c r="AK1520" s="427"/>
      <c r="AL1520" s="427"/>
      <c r="AM1520" s="427"/>
      <c r="AN1520" s="124"/>
      <c r="AO1520" s="105"/>
      <c r="AP1520" s="105"/>
    </row>
    <row r="1521" spans="40:42">
      <c r="AN1521" s="105"/>
      <c r="AO1521" s="105"/>
      <c r="AP1521" s="105"/>
    </row>
  </sheetData>
  <sheetProtection algorithmName="SHA-512" hashValue="YJLNMusfCIp2Bifmt0cevn5sLAjMT8A3RPcCcxqrMz4LEQnyjLHq5qtIJ18vLKIZAsFBPCgA1XdSw0166T5V6Q==" saltValue="iGGTluQCfUo7zkAwaURP5A==" spinCount="100000" sheet="1" formatCells="0"/>
  <autoFilter ref="H1:H1521" xr:uid="{3E67F1E7-873C-4BF8-9ACE-6D2441910662}"/>
  <mergeCells count="4073">
    <mergeCell ref="B406:P406"/>
    <mergeCell ref="Q406:S406"/>
    <mergeCell ref="T406:V406"/>
    <mergeCell ref="W406:Y406"/>
    <mergeCell ref="Z406:AB406"/>
    <mergeCell ref="AC406:AE406"/>
    <mergeCell ref="C534:AD534"/>
    <mergeCell ref="B94:O94"/>
    <mergeCell ref="Q94:AE94"/>
    <mergeCell ref="B908:G909"/>
    <mergeCell ref="H908:J909"/>
    <mergeCell ref="K908:N908"/>
    <mergeCell ref="O908:P908"/>
    <mergeCell ref="Q908:R908"/>
    <mergeCell ref="S908:T908"/>
    <mergeCell ref="U908:V908"/>
    <mergeCell ref="W908:X908"/>
    <mergeCell ref="Y908:Z908"/>
    <mergeCell ref="AA908:AB908"/>
    <mergeCell ref="AC908:AE909"/>
    <mergeCell ref="AG908:AG909"/>
    <mergeCell ref="K909:N909"/>
    <mergeCell ref="O909:P909"/>
    <mergeCell ref="Q909:R909"/>
    <mergeCell ref="S909:T909"/>
    <mergeCell ref="U909:V909"/>
    <mergeCell ref="W909:X909"/>
    <mergeCell ref="Y909:Z909"/>
    <mergeCell ref="AA909:AB909"/>
    <mergeCell ref="B872:L873"/>
    <mergeCell ref="AC875:AE875"/>
    <mergeCell ref="B877:G878"/>
    <mergeCell ref="H877:J878"/>
    <mergeCell ref="K877:N877"/>
    <mergeCell ref="O877:P877"/>
    <mergeCell ref="Q877:R877"/>
    <mergeCell ref="S877:T877"/>
    <mergeCell ref="U877:V877"/>
    <mergeCell ref="W877:X877"/>
    <mergeCell ref="Y877:Z877"/>
    <mergeCell ref="AA877:AB877"/>
    <mergeCell ref="AC877:AE878"/>
    <mergeCell ref="AG877:AG878"/>
    <mergeCell ref="AM877:AM878"/>
    <mergeCell ref="AN877:AN878"/>
    <mergeCell ref="B875:G875"/>
    <mergeCell ref="H875:J875"/>
    <mergeCell ref="C520:K521"/>
    <mergeCell ref="L517:N518"/>
    <mergeCell ref="L520:N521"/>
    <mergeCell ref="L523:N523"/>
    <mergeCell ref="O523:Q523"/>
    <mergeCell ref="AO877:AO878"/>
    <mergeCell ref="AP877:AP878"/>
    <mergeCell ref="K878:N878"/>
    <mergeCell ref="O878:P878"/>
    <mergeCell ref="Q878:R878"/>
    <mergeCell ref="S878:T878"/>
    <mergeCell ref="U878:V878"/>
    <mergeCell ref="W878:X878"/>
    <mergeCell ref="Y878:Z878"/>
    <mergeCell ref="AA878:AB878"/>
    <mergeCell ref="O871:AB871"/>
    <mergeCell ref="O872:P872"/>
    <mergeCell ref="Q872:R872"/>
    <mergeCell ref="S872:T872"/>
    <mergeCell ref="U872:V872"/>
    <mergeCell ref="W872:X872"/>
    <mergeCell ref="Y872:Z872"/>
    <mergeCell ref="AA872:AB872"/>
    <mergeCell ref="O873:P873"/>
    <mergeCell ref="Q873:R873"/>
    <mergeCell ref="S873:T873"/>
    <mergeCell ref="U873:V873"/>
    <mergeCell ref="W873:X873"/>
    <mergeCell ref="Y873:Z873"/>
    <mergeCell ref="AA873:AB873"/>
    <mergeCell ref="K875:N875"/>
    <mergeCell ref="O875:AB875"/>
    <mergeCell ref="Z501:AB501"/>
    <mergeCell ref="AC501:AE501"/>
    <mergeCell ref="B503:P503"/>
    <mergeCell ref="Q503:S503"/>
    <mergeCell ref="T503:V503"/>
    <mergeCell ref="B61:E62"/>
    <mergeCell ref="F58:AD59"/>
    <mergeCell ref="C64:E65"/>
    <mergeCell ref="F64:G65"/>
    <mergeCell ref="H64:J65"/>
    <mergeCell ref="K64:O65"/>
    <mergeCell ref="F61:AD62"/>
    <mergeCell ref="P64:S65"/>
    <mergeCell ref="G532:R533"/>
    <mergeCell ref="S532:W533"/>
    <mergeCell ref="X524:AD524"/>
    <mergeCell ref="X523:AD523"/>
    <mergeCell ref="P517:AC518"/>
    <mergeCell ref="O520:AD521"/>
    <mergeCell ref="C523:K524"/>
    <mergeCell ref="C526:K527"/>
    <mergeCell ref="L526:P526"/>
    <mergeCell ref="Q529:S530"/>
    <mergeCell ref="J529:P530"/>
    <mergeCell ref="E514:I515"/>
    <mergeCell ref="J514:AA515"/>
    <mergeCell ref="C517:K518"/>
    <mergeCell ref="B475:P475"/>
    <mergeCell ref="Q475:S475"/>
    <mergeCell ref="T475:V475"/>
    <mergeCell ref="Q488:S488"/>
    <mergeCell ref="B488:P488"/>
    <mergeCell ref="R523:T523"/>
    <mergeCell ref="U523:W523"/>
    <mergeCell ref="AC486:AE486"/>
    <mergeCell ref="Z486:AB486"/>
    <mergeCell ref="T486:V486"/>
    <mergeCell ref="Q486:S486"/>
    <mergeCell ref="Z485:AE485"/>
    <mergeCell ref="W485:Y486"/>
    <mergeCell ref="Q485:V485"/>
    <mergeCell ref="B485:P486"/>
    <mergeCell ref="C483:AD483"/>
    <mergeCell ref="B481:AE481"/>
    <mergeCell ref="C509:AD509"/>
    <mergeCell ref="B479:P479"/>
    <mergeCell ref="Q479:S479"/>
    <mergeCell ref="T479:V479"/>
    <mergeCell ref="W479:Y479"/>
    <mergeCell ref="Q500:V500"/>
    <mergeCell ref="W500:Y501"/>
    <mergeCell ref="Z500:AE500"/>
    <mergeCell ref="Q501:S501"/>
    <mergeCell ref="T501:V501"/>
    <mergeCell ref="AC503:AE503"/>
    <mergeCell ref="AC492:AE492"/>
    <mergeCell ref="Z492:AB492"/>
    <mergeCell ref="W492:Y492"/>
    <mergeCell ref="T492:V492"/>
    <mergeCell ref="Q492:S492"/>
    <mergeCell ref="B492:P492"/>
    <mergeCell ref="R526:V526"/>
    <mergeCell ref="X526:AD526"/>
    <mergeCell ref="X527:AD527"/>
    <mergeCell ref="H1106:J1107"/>
    <mergeCell ref="H1109:J1110"/>
    <mergeCell ref="H1112:J1113"/>
    <mergeCell ref="H1115:J1116"/>
    <mergeCell ref="AC488:AE488"/>
    <mergeCell ref="Z488:AB488"/>
    <mergeCell ref="W488:Y488"/>
    <mergeCell ref="T488:V488"/>
    <mergeCell ref="AC1097:AE1098"/>
    <mergeCell ref="AC1100:AE1101"/>
    <mergeCell ref="AC1103:AE1104"/>
    <mergeCell ref="AC1106:AE1107"/>
    <mergeCell ref="AC1109:AE1110"/>
    <mergeCell ref="AC1112:AE1113"/>
    <mergeCell ref="AC1115:AE1116"/>
    <mergeCell ref="Q1101:R1101"/>
    <mergeCell ref="S1101:T1101"/>
    <mergeCell ref="U1101:V1101"/>
    <mergeCell ref="W1101:X1101"/>
    <mergeCell ref="Y1101:Z1101"/>
    <mergeCell ref="D511:J512"/>
    <mergeCell ref="K511:AC512"/>
    <mergeCell ref="B468:P469"/>
    <mergeCell ref="Q468:V468"/>
    <mergeCell ref="W468:Y469"/>
    <mergeCell ref="Z468:AE468"/>
    <mergeCell ref="Q469:S469"/>
    <mergeCell ref="T469:V469"/>
    <mergeCell ref="Z469:AB469"/>
    <mergeCell ref="AC469:AE469"/>
    <mergeCell ref="B471:P471"/>
    <mergeCell ref="Q471:S471"/>
    <mergeCell ref="T471:V471"/>
    <mergeCell ref="W471:Y471"/>
    <mergeCell ref="Z471:AB471"/>
    <mergeCell ref="AC471:AE471"/>
    <mergeCell ref="AC1094:AE1095"/>
    <mergeCell ref="Z479:AB479"/>
    <mergeCell ref="AC479:AE479"/>
    <mergeCell ref="B496:AE496"/>
    <mergeCell ref="C498:AD498"/>
    <mergeCell ref="B500:P501"/>
    <mergeCell ref="O1094:P1094"/>
    <mergeCell ref="B1091:G1092"/>
    <mergeCell ref="H1082:J1083"/>
    <mergeCell ref="K1059:N1059"/>
    <mergeCell ref="O1059:P1059"/>
    <mergeCell ref="Q1059:R1059"/>
    <mergeCell ref="S1059:T1059"/>
    <mergeCell ref="U1059:V1059"/>
    <mergeCell ref="W1059:X1059"/>
    <mergeCell ref="Y1059:Z1059"/>
    <mergeCell ref="W503:Y503"/>
    <mergeCell ref="Z503:AB503"/>
    <mergeCell ref="AC475:AE475"/>
    <mergeCell ref="BD864:BE868"/>
    <mergeCell ref="W113:AB114"/>
    <mergeCell ref="K1239:N1239"/>
    <mergeCell ref="O1239:P1239"/>
    <mergeCell ref="Q1239:R1239"/>
    <mergeCell ref="S1239:T1239"/>
    <mergeCell ref="U1239:V1239"/>
    <mergeCell ref="W1239:X1239"/>
    <mergeCell ref="Y1239:Z1239"/>
    <mergeCell ref="AA1239:AB1239"/>
    <mergeCell ref="AA1227:AB1227"/>
    <mergeCell ref="K1230:N1230"/>
    <mergeCell ref="O1230:P1230"/>
    <mergeCell ref="Q1230:R1230"/>
    <mergeCell ref="S1230:T1230"/>
    <mergeCell ref="U1230:V1230"/>
    <mergeCell ref="W1230:X1230"/>
    <mergeCell ref="Y1230:Z1230"/>
    <mergeCell ref="AA1230:AB1230"/>
    <mergeCell ref="K1232:N1232"/>
    <mergeCell ref="O1232:P1232"/>
    <mergeCell ref="Q1232:R1232"/>
    <mergeCell ref="S1232:T1232"/>
    <mergeCell ref="W1112:X1112"/>
    <mergeCell ref="Y1112:Z1112"/>
    <mergeCell ref="AG1085:AG1086"/>
    <mergeCell ref="U1130:V1130"/>
    <mergeCell ref="W1130:X1130"/>
    <mergeCell ref="Y1130:Z1130"/>
    <mergeCell ref="B464:AE464"/>
    <mergeCell ref="C466:AD466"/>
    <mergeCell ref="U1217:V1217"/>
    <mergeCell ref="Y1131:Z1131"/>
    <mergeCell ref="AA1131:AB1131"/>
    <mergeCell ref="B1130:G1131"/>
    <mergeCell ref="K1154:N1154"/>
    <mergeCell ref="O1154:P1154"/>
    <mergeCell ref="Q1154:R1154"/>
    <mergeCell ref="B1137:AE1137"/>
    <mergeCell ref="O1142:AB1142"/>
    <mergeCell ref="B1143:G1144"/>
    <mergeCell ref="O1143:P1143"/>
    <mergeCell ref="Q1143:R1143"/>
    <mergeCell ref="C1139:AD1139"/>
    <mergeCell ref="S1176:T1176"/>
    <mergeCell ref="U1176:V1176"/>
    <mergeCell ref="W1176:X1176"/>
    <mergeCell ref="K1166:N1166"/>
    <mergeCell ref="W1217:X1217"/>
    <mergeCell ref="Y1217:Z1217"/>
    <mergeCell ref="Q1131:R1131"/>
    <mergeCell ref="S1131:T1131"/>
    <mergeCell ref="AC1118:AE1119"/>
    <mergeCell ref="AC1121:AE1122"/>
    <mergeCell ref="AC1124:AE1125"/>
    <mergeCell ref="AC1127:AE1128"/>
    <mergeCell ref="AC1130:AE1131"/>
    <mergeCell ref="AA1091:AB1091"/>
    <mergeCell ref="AA1127:AB1127"/>
    <mergeCell ref="AA1130:AB1130"/>
    <mergeCell ref="AA1103:AB1103"/>
    <mergeCell ref="AA1112:AB1112"/>
    <mergeCell ref="AG1130:AG1131"/>
    <mergeCell ref="AG1127:AG1128"/>
    <mergeCell ref="AG1124:AG1125"/>
    <mergeCell ref="AG1121:AG1122"/>
    <mergeCell ref="AG1118:AG1119"/>
    <mergeCell ref="AG1115:AG1116"/>
    <mergeCell ref="AG1112:AG1113"/>
    <mergeCell ref="AG1109:AG1110"/>
    <mergeCell ref="AG1106:AG1107"/>
    <mergeCell ref="AG1103:AG1104"/>
    <mergeCell ref="AG1097:AG1098"/>
    <mergeCell ref="AG1100:AG1101"/>
    <mergeCell ref="AG1094:AG1095"/>
    <mergeCell ref="AA1101:AB1101"/>
    <mergeCell ref="H1130:J1131"/>
    <mergeCell ref="K1130:N1130"/>
    <mergeCell ref="O1130:P1130"/>
    <mergeCell ref="Y1113:Z1113"/>
    <mergeCell ref="AA1113:AB1113"/>
    <mergeCell ref="Q1116:R1116"/>
    <mergeCell ref="S1116:T1116"/>
    <mergeCell ref="U1116:V1116"/>
    <mergeCell ref="W1116:X1116"/>
    <mergeCell ref="Y1116:Z1116"/>
    <mergeCell ref="AA1116:AB1116"/>
    <mergeCell ref="S1107:T1107"/>
    <mergeCell ref="U1107:V1107"/>
    <mergeCell ref="W1107:X1107"/>
    <mergeCell ref="Y1107:Z1107"/>
    <mergeCell ref="AA1107:AB1107"/>
    <mergeCell ref="Q1110:R1110"/>
    <mergeCell ref="S1110:T1110"/>
    <mergeCell ref="U1110:V1110"/>
    <mergeCell ref="W1110:X1110"/>
    <mergeCell ref="Y1110:Z1110"/>
    <mergeCell ref="AA1110:AB1110"/>
    <mergeCell ref="U1131:V1131"/>
    <mergeCell ref="W1131:X1131"/>
    <mergeCell ref="O1112:P1112"/>
    <mergeCell ref="Q1112:R1112"/>
    <mergeCell ref="S1112:T1112"/>
    <mergeCell ref="K1128:N1128"/>
    <mergeCell ref="O1131:P1131"/>
    <mergeCell ref="Q1104:R1104"/>
    <mergeCell ref="S1104:T1104"/>
    <mergeCell ref="U1104:V1104"/>
    <mergeCell ref="W1104:X1104"/>
    <mergeCell ref="Y1104:Z1104"/>
    <mergeCell ref="AA1104:AB1104"/>
    <mergeCell ref="H1085:J1086"/>
    <mergeCell ref="H1088:J1089"/>
    <mergeCell ref="O1095:P1095"/>
    <mergeCell ref="Q1095:R1095"/>
    <mergeCell ref="S1095:T1095"/>
    <mergeCell ref="U1095:V1095"/>
    <mergeCell ref="W1095:X1095"/>
    <mergeCell ref="Y1095:Z1095"/>
    <mergeCell ref="AA1095:AB1095"/>
    <mergeCell ref="H1097:J1098"/>
    <mergeCell ref="Q1088:R1088"/>
    <mergeCell ref="S1088:T1088"/>
    <mergeCell ref="U1088:V1088"/>
    <mergeCell ref="W1088:X1088"/>
    <mergeCell ref="H1100:J1101"/>
    <mergeCell ref="H1103:J1104"/>
    <mergeCell ref="Y1088:Z1088"/>
    <mergeCell ref="AA1088:AB1088"/>
    <mergeCell ref="K1094:N1094"/>
    <mergeCell ref="U1089:V1089"/>
    <mergeCell ref="U1100:V1100"/>
    <mergeCell ref="W1100:X1100"/>
    <mergeCell ref="Y1100:Z1100"/>
    <mergeCell ref="Q1089:R1089"/>
    <mergeCell ref="K1085:N1085"/>
    <mergeCell ref="O1085:P1085"/>
    <mergeCell ref="K1113:N1113"/>
    <mergeCell ref="O1113:P1113"/>
    <mergeCell ref="K1101:N1101"/>
    <mergeCell ref="O1101:P1101"/>
    <mergeCell ref="K1092:N1092"/>
    <mergeCell ref="O1092:P1092"/>
    <mergeCell ref="O1088:P1088"/>
    <mergeCell ref="K1124:N1124"/>
    <mergeCell ref="O1124:P1124"/>
    <mergeCell ref="K1116:N1116"/>
    <mergeCell ref="O1116:P1116"/>
    <mergeCell ref="B1112:G1113"/>
    <mergeCell ref="B1115:G1116"/>
    <mergeCell ref="K1110:N1110"/>
    <mergeCell ref="O1110:P1110"/>
    <mergeCell ref="B1097:G1098"/>
    <mergeCell ref="K1097:N1097"/>
    <mergeCell ref="O1097:P1097"/>
    <mergeCell ref="B1094:G1095"/>
    <mergeCell ref="H1091:J1092"/>
    <mergeCell ref="H1094:J1095"/>
    <mergeCell ref="K1112:N1112"/>
    <mergeCell ref="B1106:G1107"/>
    <mergeCell ref="B1109:G1110"/>
    <mergeCell ref="K1104:N1104"/>
    <mergeCell ref="O1104:P1104"/>
    <mergeCell ref="B1100:G1101"/>
    <mergeCell ref="B1103:G1104"/>
    <mergeCell ref="B1088:G1089"/>
    <mergeCell ref="O1089:P1089"/>
    <mergeCell ref="H1118:J1119"/>
    <mergeCell ref="H1121:J1122"/>
    <mergeCell ref="O1128:P1128"/>
    <mergeCell ref="Q1128:R1128"/>
    <mergeCell ref="S1128:T1128"/>
    <mergeCell ref="U1128:V1128"/>
    <mergeCell ref="W1128:X1128"/>
    <mergeCell ref="Y1128:Z1128"/>
    <mergeCell ref="AA1128:AB1128"/>
    <mergeCell ref="B1124:G1125"/>
    <mergeCell ref="B1127:G1128"/>
    <mergeCell ref="K1119:N1119"/>
    <mergeCell ref="O1119:P1119"/>
    <mergeCell ref="Q1119:R1119"/>
    <mergeCell ref="S1119:T1119"/>
    <mergeCell ref="U1119:V1119"/>
    <mergeCell ref="W1119:X1119"/>
    <mergeCell ref="Y1119:Z1119"/>
    <mergeCell ref="AA1119:AB1119"/>
    <mergeCell ref="K1122:N1122"/>
    <mergeCell ref="O1122:P1122"/>
    <mergeCell ref="Q1122:R1122"/>
    <mergeCell ref="S1122:T1122"/>
    <mergeCell ref="U1122:V1122"/>
    <mergeCell ref="W1122:X1122"/>
    <mergeCell ref="Y1122:Z1122"/>
    <mergeCell ref="AA1122:AB1122"/>
    <mergeCell ref="B1118:G1119"/>
    <mergeCell ref="B1121:G1122"/>
    <mergeCell ref="H1124:J1125"/>
    <mergeCell ref="H1127:J1128"/>
    <mergeCell ref="AG1079:AG1080"/>
    <mergeCell ref="K1083:N1083"/>
    <mergeCell ref="O1083:P1083"/>
    <mergeCell ref="Q1083:R1083"/>
    <mergeCell ref="S1083:T1083"/>
    <mergeCell ref="U1083:V1083"/>
    <mergeCell ref="W1083:X1083"/>
    <mergeCell ref="Y1083:Z1083"/>
    <mergeCell ref="AA1083:AB1083"/>
    <mergeCell ref="Q1092:R1092"/>
    <mergeCell ref="S1092:T1092"/>
    <mergeCell ref="U1092:V1092"/>
    <mergeCell ref="W1092:X1092"/>
    <mergeCell ref="Y1092:Z1092"/>
    <mergeCell ref="AA1092:AB1092"/>
    <mergeCell ref="AC1082:AE1083"/>
    <mergeCell ref="AC1085:AE1086"/>
    <mergeCell ref="AC1088:AE1089"/>
    <mergeCell ref="AC1091:AE1092"/>
    <mergeCell ref="AG1082:AG1083"/>
    <mergeCell ref="Y1091:Z1091"/>
    <mergeCell ref="Q1086:R1086"/>
    <mergeCell ref="S1086:T1086"/>
    <mergeCell ref="AG1091:AG1092"/>
    <mergeCell ref="AG1088:AG1089"/>
    <mergeCell ref="U1086:V1086"/>
    <mergeCell ref="W1086:X1086"/>
    <mergeCell ref="Y1086:Z1086"/>
    <mergeCell ref="AA1086:AB1086"/>
    <mergeCell ref="K1089:N1089"/>
    <mergeCell ref="B1055:G1056"/>
    <mergeCell ref="C1067:AE1067"/>
    <mergeCell ref="C1068:AE1068"/>
    <mergeCell ref="B1082:G1083"/>
    <mergeCell ref="B1085:G1086"/>
    <mergeCell ref="K1086:N1086"/>
    <mergeCell ref="O1086:P1086"/>
    <mergeCell ref="B1058:G1059"/>
    <mergeCell ref="H1052:J1053"/>
    <mergeCell ref="K1056:N1056"/>
    <mergeCell ref="O1056:P1056"/>
    <mergeCell ref="Q1056:R1056"/>
    <mergeCell ref="S1056:T1056"/>
    <mergeCell ref="U1056:V1056"/>
    <mergeCell ref="W1056:X1056"/>
    <mergeCell ref="Y1056:Z1056"/>
    <mergeCell ref="K1058:N1058"/>
    <mergeCell ref="O1058:P1058"/>
    <mergeCell ref="AA1056:AB1056"/>
    <mergeCell ref="K1055:N1055"/>
    <mergeCell ref="O1055:P1055"/>
    <mergeCell ref="Q1080:R1080"/>
    <mergeCell ref="S1080:T1080"/>
    <mergeCell ref="U1080:V1080"/>
    <mergeCell ref="W1080:X1080"/>
    <mergeCell ref="Y1080:Z1080"/>
    <mergeCell ref="AA1080:AB1080"/>
    <mergeCell ref="S1044:T1044"/>
    <mergeCell ref="Q1041:R1041"/>
    <mergeCell ref="S1041:T1041"/>
    <mergeCell ref="U1041:V1041"/>
    <mergeCell ref="Q1029:R1029"/>
    <mergeCell ref="S1029:T1029"/>
    <mergeCell ref="K1077:N1077"/>
    <mergeCell ref="O1077:P1077"/>
    <mergeCell ref="Q1077:R1077"/>
    <mergeCell ref="S1077:T1077"/>
    <mergeCell ref="U1077:V1077"/>
    <mergeCell ref="Q1047:R1047"/>
    <mergeCell ref="S1047:T1047"/>
    <mergeCell ref="U1047:V1047"/>
    <mergeCell ref="W1047:X1047"/>
    <mergeCell ref="AA1059:AB1059"/>
    <mergeCell ref="B1065:AE1065"/>
    <mergeCell ref="O1070:AB1070"/>
    <mergeCell ref="B1071:G1072"/>
    <mergeCell ref="H1055:J1056"/>
    <mergeCell ref="H1058:J1059"/>
    <mergeCell ref="S1053:T1053"/>
    <mergeCell ref="U1053:V1053"/>
    <mergeCell ref="W1053:X1053"/>
    <mergeCell ref="Y1053:Z1053"/>
    <mergeCell ref="AA1053:AB1053"/>
    <mergeCell ref="AC1052:AE1053"/>
    <mergeCell ref="AC1049:AE1050"/>
    <mergeCell ref="AC1046:AE1047"/>
    <mergeCell ref="AC1043:AE1044"/>
    <mergeCell ref="AC1040:AE1041"/>
    <mergeCell ref="AG1052:AG1053"/>
    <mergeCell ref="AG1055:AG1056"/>
    <mergeCell ref="AG1058:AG1059"/>
    <mergeCell ref="AC1034:AE1035"/>
    <mergeCell ref="AC1031:AE1032"/>
    <mergeCell ref="AC1028:AE1029"/>
    <mergeCell ref="AC1025:AE1026"/>
    <mergeCell ref="AC1022:AE1023"/>
    <mergeCell ref="U1049:V1049"/>
    <mergeCell ref="W1049:X1049"/>
    <mergeCell ref="Y1049:Z1049"/>
    <mergeCell ref="AA1049:AB1049"/>
    <mergeCell ref="S1037:T1037"/>
    <mergeCell ref="U1037:V1037"/>
    <mergeCell ref="W1037:X1037"/>
    <mergeCell ref="Y1037:Z1037"/>
    <mergeCell ref="AA1037:AB1037"/>
    <mergeCell ref="W1040:X1040"/>
    <mergeCell ref="S1043:T1043"/>
    <mergeCell ref="U1043:V1043"/>
    <mergeCell ref="W1043:X1043"/>
    <mergeCell ref="Y1040:Z1040"/>
    <mergeCell ref="AA1040:AB1040"/>
    <mergeCell ref="W1041:X1041"/>
    <mergeCell ref="Y1041:Z1041"/>
    <mergeCell ref="AG1076:AG1077"/>
    <mergeCell ref="AG1007:AG1008"/>
    <mergeCell ref="AG1010:AG1011"/>
    <mergeCell ref="AG1013:AG1014"/>
    <mergeCell ref="AG1016:AG1017"/>
    <mergeCell ref="AG1019:AG1020"/>
    <mergeCell ref="AG1022:AG1023"/>
    <mergeCell ref="AG1025:AG1026"/>
    <mergeCell ref="AG1028:AG1029"/>
    <mergeCell ref="AG1031:AG1032"/>
    <mergeCell ref="AG1034:AG1035"/>
    <mergeCell ref="AG1037:AG1038"/>
    <mergeCell ref="AG1040:AG1041"/>
    <mergeCell ref="AG1043:AG1044"/>
    <mergeCell ref="AG1046:AG1047"/>
    <mergeCell ref="AG1049:AG1050"/>
    <mergeCell ref="AC1037:AE1038"/>
    <mergeCell ref="AC1058:AE1059"/>
    <mergeCell ref="AC1055:AE1056"/>
    <mergeCell ref="B1049:G1050"/>
    <mergeCell ref="K1052:N1052"/>
    <mergeCell ref="O1052:P1052"/>
    <mergeCell ref="Q1052:R1052"/>
    <mergeCell ref="S1052:T1052"/>
    <mergeCell ref="U1052:V1052"/>
    <mergeCell ref="W1052:X1052"/>
    <mergeCell ref="Y1052:Z1052"/>
    <mergeCell ref="AA1052:AB1052"/>
    <mergeCell ref="B1052:G1053"/>
    <mergeCell ref="K1053:N1053"/>
    <mergeCell ref="O1053:P1053"/>
    <mergeCell ref="Q1053:R1053"/>
    <mergeCell ref="Y1047:Z1047"/>
    <mergeCell ref="Y1031:Z1031"/>
    <mergeCell ref="AA1031:AB1031"/>
    <mergeCell ref="U1044:V1044"/>
    <mergeCell ref="W1044:X1044"/>
    <mergeCell ref="Y1044:Z1044"/>
    <mergeCell ref="AA1044:AB1044"/>
    <mergeCell ref="K1031:N1031"/>
    <mergeCell ref="O1031:P1031"/>
    <mergeCell ref="Q1031:R1031"/>
    <mergeCell ref="O1046:P1046"/>
    <mergeCell ref="Q1046:R1046"/>
    <mergeCell ref="S1046:T1046"/>
    <mergeCell ref="U1046:V1046"/>
    <mergeCell ref="W1046:X1046"/>
    <mergeCell ref="Y1046:Z1046"/>
    <mergeCell ref="AA1046:AB1046"/>
    <mergeCell ref="O1037:P1037"/>
    <mergeCell ref="Q1037:R1037"/>
    <mergeCell ref="Q1055:R1055"/>
    <mergeCell ref="H1013:J1014"/>
    <mergeCell ref="H1016:J1017"/>
    <mergeCell ref="H1019:J1020"/>
    <mergeCell ref="H1022:J1023"/>
    <mergeCell ref="H1025:J1026"/>
    <mergeCell ref="H1028:J1029"/>
    <mergeCell ref="H1031:J1032"/>
    <mergeCell ref="H1034:J1035"/>
    <mergeCell ref="H1037:J1038"/>
    <mergeCell ref="H1040:J1041"/>
    <mergeCell ref="H1043:J1044"/>
    <mergeCell ref="H1046:J1047"/>
    <mergeCell ref="H1049:J1050"/>
    <mergeCell ref="B1043:G1044"/>
    <mergeCell ref="K1046:N1046"/>
    <mergeCell ref="B1046:G1047"/>
    <mergeCell ref="K1037:N1037"/>
    <mergeCell ref="K1013:N1013"/>
    <mergeCell ref="K1047:N1047"/>
    <mergeCell ref="B1037:G1038"/>
    <mergeCell ref="K1041:N1041"/>
    <mergeCell ref="O1041:P1041"/>
    <mergeCell ref="B1040:G1041"/>
    <mergeCell ref="K1043:N1043"/>
    <mergeCell ref="O1043:P1043"/>
    <mergeCell ref="Q1043:R1043"/>
    <mergeCell ref="B1019:G1020"/>
    <mergeCell ref="K1035:N1035"/>
    <mergeCell ref="O1035:P1035"/>
    <mergeCell ref="Q1035:R1035"/>
    <mergeCell ref="K1023:N1023"/>
    <mergeCell ref="K1034:N1034"/>
    <mergeCell ref="O1034:P1034"/>
    <mergeCell ref="Q1034:R1034"/>
    <mergeCell ref="S1034:T1034"/>
    <mergeCell ref="U1034:V1034"/>
    <mergeCell ref="W1034:X1034"/>
    <mergeCell ref="Y1034:Z1034"/>
    <mergeCell ref="AA1034:AB1034"/>
    <mergeCell ref="B1034:G1035"/>
    <mergeCell ref="K1025:N1025"/>
    <mergeCell ref="O1025:P1025"/>
    <mergeCell ref="Q1025:R1025"/>
    <mergeCell ref="S1025:T1025"/>
    <mergeCell ref="U1025:V1025"/>
    <mergeCell ref="W1025:X1025"/>
    <mergeCell ref="Y1025:Z1025"/>
    <mergeCell ref="AA1025:AB1025"/>
    <mergeCell ref="B1025:G1026"/>
    <mergeCell ref="K1029:N1029"/>
    <mergeCell ref="O1029:P1029"/>
    <mergeCell ref="B1028:G1029"/>
    <mergeCell ref="K1026:N1026"/>
    <mergeCell ref="O1026:P1026"/>
    <mergeCell ref="Q1026:R1026"/>
    <mergeCell ref="S1026:T1026"/>
    <mergeCell ref="U1026:V1026"/>
    <mergeCell ref="W1026:X1026"/>
    <mergeCell ref="AA1035:AB1035"/>
    <mergeCell ref="AC1019:AE1020"/>
    <mergeCell ref="K1014:N1014"/>
    <mergeCell ref="O1014:P1014"/>
    <mergeCell ref="Q1014:R1014"/>
    <mergeCell ref="S1014:T1014"/>
    <mergeCell ref="U1014:V1014"/>
    <mergeCell ref="W1014:X1014"/>
    <mergeCell ref="Y1014:Z1014"/>
    <mergeCell ref="AA1014:AB1014"/>
    <mergeCell ref="B1013:G1014"/>
    <mergeCell ref="K1017:N1017"/>
    <mergeCell ref="O1017:P1017"/>
    <mergeCell ref="Q1017:R1017"/>
    <mergeCell ref="S1017:T1017"/>
    <mergeCell ref="U1017:V1017"/>
    <mergeCell ref="W1017:X1017"/>
    <mergeCell ref="Y1017:Z1017"/>
    <mergeCell ref="AA1017:AB1017"/>
    <mergeCell ref="B1016:G1017"/>
    <mergeCell ref="AC1016:AE1017"/>
    <mergeCell ref="AC1013:AE1014"/>
    <mergeCell ref="K1020:N1020"/>
    <mergeCell ref="O1020:P1020"/>
    <mergeCell ref="Q1020:R1020"/>
    <mergeCell ref="S1020:T1020"/>
    <mergeCell ref="U1020:V1020"/>
    <mergeCell ref="W1020:X1020"/>
    <mergeCell ref="Y1020:Z1020"/>
    <mergeCell ref="AA1020:AB1020"/>
    <mergeCell ref="B1022:G1023"/>
    <mergeCell ref="B1031:G1032"/>
    <mergeCell ref="S1016:T1016"/>
    <mergeCell ref="W1007:X1007"/>
    <mergeCell ref="Y1007:Z1007"/>
    <mergeCell ref="AA1007:AB1007"/>
    <mergeCell ref="B1007:G1008"/>
    <mergeCell ref="K1010:N1010"/>
    <mergeCell ref="O1010:P1010"/>
    <mergeCell ref="Q1010:R1010"/>
    <mergeCell ref="S1010:T1010"/>
    <mergeCell ref="U1010:V1010"/>
    <mergeCell ref="W1010:X1010"/>
    <mergeCell ref="Y1010:Z1010"/>
    <mergeCell ref="AA1010:AB1010"/>
    <mergeCell ref="B1010:G1011"/>
    <mergeCell ref="K1008:N1008"/>
    <mergeCell ref="O1008:P1008"/>
    <mergeCell ref="Q1008:R1008"/>
    <mergeCell ref="S1008:T1008"/>
    <mergeCell ref="U1008:V1008"/>
    <mergeCell ref="W1008:X1008"/>
    <mergeCell ref="Y1008:Z1008"/>
    <mergeCell ref="AA1008:AB1008"/>
    <mergeCell ref="K1011:N1011"/>
    <mergeCell ref="O1011:P1011"/>
    <mergeCell ref="Q1011:R1011"/>
    <mergeCell ref="S1011:T1011"/>
    <mergeCell ref="U1011:V1011"/>
    <mergeCell ref="H1007:J1008"/>
    <mergeCell ref="H1010:J1011"/>
    <mergeCell ref="Q1016:R1016"/>
    <mergeCell ref="S1013:T1013"/>
    <mergeCell ref="U1013:V1013"/>
    <mergeCell ref="AC989:AE990"/>
    <mergeCell ref="AC986:AE987"/>
    <mergeCell ref="AC983:AE984"/>
    <mergeCell ref="AC980:AE981"/>
    <mergeCell ref="AC977:AE978"/>
    <mergeCell ref="AC968:AE969"/>
    <mergeCell ref="AC971:AE972"/>
    <mergeCell ref="AC974:AE975"/>
    <mergeCell ref="AG992:AG993"/>
    <mergeCell ref="AG989:AG990"/>
    <mergeCell ref="AG986:AG987"/>
    <mergeCell ref="AG983:AG984"/>
    <mergeCell ref="AG980:AG981"/>
    <mergeCell ref="AG977:AG978"/>
    <mergeCell ref="AG974:AG975"/>
    <mergeCell ref="AG971:AG972"/>
    <mergeCell ref="AG968:AG969"/>
    <mergeCell ref="K990:N990"/>
    <mergeCell ref="O990:P990"/>
    <mergeCell ref="Q990:R990"/>
    <mergeCell ref="S990:T990"/>
    <mergeCell ref="U990:V990"/>
    <mergeCell ref="W990:X990"/>
    <mergeCell ref="Y990:Z990"/>
    <mergeCell ref="AA990:AB990"/>
    <mergeCell ref="K993:N993"/>
    <mergeCell ref="O993:P993"/>
    <mergeCell ref="Q993:R993"/>
    <mergeCell ref="S993:T993"/>
    <mergeCell ref="U993:V993"/>
    <mergeCell ref="W993:X993"/>
    <mergeCell ref="Y993:Z993"/>
    <mergeCell ref="AA993:AB993"/>
    <mergeCell ref="Q987:R987"/>
    <mergeCell ref="S987:T987"/>
    <mergeCell ref="U987:V987"/>
    <mergeCell ref="W987:X987"/>
    <mergeCell ref="Y987:Z987"/>
    <mergeCell ref="AA987:AB987"/>
    <mergeCell ref="B986:G987"/>
    <mergeCell ref="B989:G990"/>
    <mergeCell ref="B992:G993"/>
    <mergeCell ref="H992:J993"/>
    <mergeCell ref="H989:J990"/>
    <mergeCell ref="H986:J987"/>
    <mergeCell ref="AC992:AE993"/>
    <mergeCell ref="K981:N981"/>
    <mergeCell ref="O981:P981"/>
    <mergeCell ref="Q981:R981"/>
    <mergeCell ref="S981:T981"/>
    <mergeCell ref="U981:V981"/>
    <mergeCell ref="W981:X981"/>
    <mergeCell ref="Y981:Z981"/>
    <mergeCell ref="AA981:AB981"/>
    <mergeCell ref="K984:N984"/>
    <mergeCell ref="O984:P984"/>
    <mergeCell ref="Q984:R984"/>
    <mergeCell ref="S984:T984"/>
    <mergeCell ref="U984:V984"/>
    <mergeCell ref="W984:X984"/>
    <mergeCell ref="Y984:Z984"/>
    <mergeCell ref="AA984:AB984"/>
    <mergeCell ref="O983:P983"/>
    <mergeCell ref="Q983:R983"/>
    <mergeCell ref="S983:T983"/>
    <mergeCell ref="U983:V983"/>
    <mergeCell ref="W983:X983"/>
    <mergeCell ref="Y983:Z983"/>
    <mergeCell ref="AA983:AB983"/>
    <mergeCell ref="K987:N987"/>
    <mergeCell ref="O987:P987"/>
    <mergeCell ref="B980:G981"/>
    <mergeCell ref="B983:G984"/>
    <mergeCell ref="H983:J984"/>
    <mergeCell ref="H980:J981"/>
    <mergeCell ref="H977:J978"/>
    <mergeCell ref="S971:T971"/>
    <mergeCell ref="U971:V971"/>
    <mergeCell ref="W971:X971"/>
    <mergeCell ref="Y971:Z971"/>
    <mergeCell ref="AA971:AB971"/>
    <mergeCell ref="K974:N974"/>
    <mergeCell ref="O974:P974"/>
    <mergeCell ref="Q974:R974"/>
    <mergeCell ref="S974:T974"/>
    <mergeCell ref="U974:V974"/>
    <mergeCell ref="W974:X974"/>
    <mergeCell ref="Y974:Z974"/>
    <mergeCell ref="AA974:AB974"/>
    <mergeCell ref="B971:G972"/>
    <mergeCell ref="B974:G975"/>
    <mergeCell ref="H974:J975"/>
    <mergeCell ref="H971:J972"/>
    <mergeCell ref="K980:N980"/>
    <mergeCell ref="O980:P980"/>
    <mergeCell ref="Q980:R980"/>
    <mergeCell ref="S980:T980"/>
    <mergeCell ref="U980:V980"/>
    <mergeCell ref="W980:X980"/>
    <mergeCell ref="Y980:Z980"/>
    <mergeCell ref="AA980:AB980"/>
    <mergeCell ref="K983:N983"/>
    <mergeCell ref="W977:X977"/>
    <mergeCell ref="AG890:AG891"/>
    <mergeCell ref="AG893:AG894"/>
    <mergeCell ref="AG896:AG897"/>
    <mergeCell ref="AG899:AG900"/>
    <mergeCell ref="AG902:AG903"/>
    <mergeCell ref="AG905:AG906"/>
    <mergeCell ref="K968:N968"/>
    <mergeCell ref="O968:P968"/>
    <mergeCell ref="Q968:R968"/>
    <mergeCell ref="S968:T968"/>
    <mergeCell ref="U968:V968"/>
    <mergeCell ref="W968:X968"/>
    <mergeCell ref="Y968:Z968"/>
    <mergeCell ref="AA968:AB968"/>
    <mergeCell ref="B968:G969"/>
    <mergeCell ref="H968:J969"/>
    <mergeCell ref="B953:G954"/>
    <mergeCell ref="H953:J954"/>
    <mergeCell ref="AC926:AE927"/>
    <mergeCell ref="AC929:AE930"/>
    <mergeCell ref="AC932:AE933"/>
    <mergeCell ref="AC935:AE936"/>
    <mergeCell ref="AC938:AE939"/>
    <mergeCell ref="AC941:AE942"/>
    <mergeCell ref="AC944:AE945"/>
    <mergeCell ref="AC950:AE952"/>
    <mergeCell ref="AC953:AE954"/>
    <mergeCell ref="B941:G942"/>
    <mergeCell ref="AG923:AG924"/>
    <mergeCell ref="AG926:AG927"/>
    <mergeCell ref="AG929:AG930"/>
    <mergeCell ref="AG932:AG933"/>
    <mergeCell ref="AG935:AG936"/>
    <mergeCell ref="AG938:AG939"/>
    <mergeCell ref="AG941:AG942"/>
    <mergeCell ref="AG944:AG945"/>
    <mergeCell ref="AG947:AG948"/>
    <mergeCell ref="AG950:AG951"/>
    <mergeCell ref="AG953:AG954"/>
    <mergeCell ref="B947:G948"/>
    <mergeCell ref="H947:J948"/>
    <mergeCell ref="K950:N950"/>
    <mergeCell ref="O950:P950"/>
    <mergeCell ref="Q950:R950"/>
    <mergeCell ref="S950:T950"/>
    <mergeCell ref="U950:V950"/>
    <mergeCell ref="W950:X950"/>
    <mergeCell ref="Y950:Z950"/>
    <mergeCell ref="AA950:AB950"/>
    <mergeCell ref="H950:J951"/>
    <mergeCell ref="B950:G951"/>
    <mergeCell ref="S938:T938"/>
    <mergeCell ref="U938:V938"/>
    <mergeCell ref="W938:X938"/>
    <mergeCell ref="Y938:Z938"/>
    <mergeCell ref="AA938:AB938"/>
    <mergeCell ref="K951:N951"/>
    <mergeCell ref="O951:P951"/>
    <mergeCell ref="Q951:R951"/>
    <mergeCell ref="S951:T951"/>
    <mergeCell ref="U951:V951"/>
    <mergeCell ref="W951:X951"/>
    <mergeCell ref="Y951:Z951"/>
    <mergeCell ref="AA951:AB951"/>
    <mergeCell ref="B926:G927"/>
    <mergeCell ref="B929:G930"/>
    <mergeCell ref="B932:G933"/>
    <mergeCell ref="B935:G936"/>
    <mergeCell ref="B938:G939"/>
    <mergeCell ref="B944:G945"/>
    <mergeCell ref="K944:N944"/>
    <mergeCell ref="O944:P944"/>
    <mergeCell ref="Q944:R944"/>
    <mergeCell ref="S944:T944"/>
    <mergeCell ref="U944:V944"/>
    <mergeCell ref="W944:X944"/>
    <mergeCell ref="Y944:Z944"/>
    <mergeCell ref="AA944:AB944"/>
    <mergeCell ref="H926:J927"/>
    <mergeCell ref="H929:J930"/>
    <mergeCell ref="H932:J933"/>
    <mergeCell ref="H935:J936"/>
    <mergeCell ref="H938:J939"/>
    <mergeCell ref="H941:J942"/>
    <mergeCell ref="H944:J945"/>
    <mergeCell ref="K935:N935"/>
    <mergeCell ref="O935:P935"/>
    <mergeCell ref="Q935:R935"/>
    <mergeCell ref="S935:T935"/>
    <mergeCell ref="U935:V935"/>
    <mergeCell ref="W935:X935"/>
    <mergeCell ref="Y935:Z935"/>
    <mergeCell ref="AA935:AB935"/>
    <mergeCell ref="K938:N938"/>
    <mergeCell ref="O938:P938"/>
    <mergeCell ref="Q938:R938"/>
    <mergeCell ref="O923:P923"/>
    <mergeCell ref="Q923:R923"/>
    <mergeCell ref="S923:T923"/>
    <mergeCell ref="U923:V923"/>
    <mergeCell ref="W923:X923"/>
    <mergeCell ref="Y923:Z923"/>
    <mergeCell ref="AA923:AB923"/>
    <mergeCell ref="AA927:AB927"/>
    <mergeCell ref="K927:N927"/>
    <mergeCell ref="O927:P927"/>
    <mergeCell ref="Q927:R927"/>
    <mergeCell ref="S927:T927"/>
    <mergeCell ref="U927:V927"/>
    <mergeCell ref="W927:X927"/>
    <mergeCell ref="Y927:Z927"/>
    <mergeCell ref="W924:X924"/>
    <mergeCell ref="Y924:Z924"/>
    <mergeCell ref="AA924:AB924"/>
    <mergeCell ref="AC923:AE924"/>
    <mergeCell ref="H923:J924"/>
    <mergeCell ref="K926:N926"/>
    <mergeCell ref="O926:P926"/>
    <mergeCell ref="Q926:R926"/>
    <mergeCell ref="S926:T926"/>
    <mergeCell ref="U926:V926"/>
    <mergeCell ref="W926:X926"/>
    <mergeCell ref="Y926:Z926"/>
    <mergeCell ref="AA926:AB926"/>
    <mergeCell ref="K905:N905"/>
    <mergeCell ref="O905:P905"/>
    <mergeCell ref="Q905:R905"/>
    <mergeCell ref="S905:T905"/>
    <mergeCell ref="U905:V905"/>
    <mergeCell ref="W905:X905"/>
    <mergeCell ref="Y905:Z905"/>
    <mergeCell ref="AA905:AB905"/>
    <mergeCell ref="Q919:R919"/>
    <mergeCell ref="S919:T919"/>
    <mergeCell ref="U919:V919"/>
    <mergeCell ref="W919:X919"/>
    <mergeCell ref="Y919:Z919"/>
    <mergeCell ref="AA919:AB919"/>
    <mergeCell ref="O918:P918"/>
    <mergeCell ref="Q918:R918"/>
    <mergeCell ref="S918:T918"/>
    <mergeCell ref="W918:X918"/>
    <mergeCell ref="AC921:AE921"/>
    <mergeCell ref="O917:AB917"/>
    <mergeCell ref="O921:AB921"/>
    <mergeCell ref="K921:N921"/>
    <mergeCell ref="AC899:AE900"/>
    <mergeCell ref="AC902:AE903"/>
    <mergeCell ref="AC905:AE906"/>
    <mergeCell ref="B896:G897"/>
    <mergeCell ref="K899:N899"/>
    <mergeCell ref="O899:P899"/>
    <mergeCell ref="Q899:R899"/>
    <mergeCell ref="S899:T899"/>
    <mergeCell ref="U899:V899"/>
    <mergeCell ref="W899:X899"/>
    <mergeCell ref="Y899:Z899"/>
    <mergeCell ref="AA899:AB899"/>
    <mergeCell ref="B899:G900"/>
    <mergeCell ref="K902:N902"/>
    <mergeCell ref="O902:P902"/>
    <mergeCell ref="Q902:R902"/>
    <mergeCell ref="S902:T902"/>
    <mergeCell ref="U902:V902"/>
    <mergeCell ref="W902:X902"/>
    <mergeCell ref="Y902:Z902"/>
    <mergeCell ref="AA902:AB902"/>
    <mergeCell ref="B902:G903"/>
    <mergeCell ref="B905:G906"/>
    <mergeCell ref="K126:M126"/>
    <mergeCell ref="N126:P126"/>
    <mergeCell ref="B128:G128"/>
    <mergeCell ref="H128:J128"/>
    <mergeCell ref="R128:T128"/>
    <mergeCell ref="K1005:N1005"/>
    <mergeCell ref="Q891:R891"/>
    <mergeCell ref="S891:T891"/>
    <mergeCell ref="U891:V891"/>
    <mergeCell ref="W891:X891"/>
    <mergeCell ref="Y891:Z891"/>
    <mergeCell ref="AA891:AB891"/>
    <mergeCell ref="B890:G891"/>
    <mergeCell ref="K893:N893"/>
    <mergeCell ref="O893:P893"/>
    <mergeCell ref="Q893:R893"/>
    <mergeCell ref="S893:T893"/>
    <mergeCell ref="U893:V893"/>
    <mergeCell ref="W893:X893"/>
    <mergeCell ref="Y893:Z893"/>
    <mergeCell ref="AA893:AB893"/>
    <mergeCell ref="B893:G894"/>
    <mergeCell ref="H890:J891"/>
    <mergeCell ref="H893:J894"/>
    <mergeCell ref="H896:J897"/>
    <mergeCell ref="H899:J900"/>
    <mergeCell ref="H902:J903"/>
    <mergeCell ref="H905:J906"/>
    <mergeCell ref="U929:V929"/>
    <mergeCell ref="W929:X929"/>
    <mergeCell ref="Y929:Z929"/>
    <mergeCell ref="K891:N891"/>
    <mergeCell ref="B121:G121"/>
    <mergeCell ref="B122:D122"/>
    <mergeCell ref="E122:G122"/>
    <mergeCell ref="Q122:S122"/>
    <mergeCell ref="T122:V122"/>
    <mergeCell ref="H122:J122"/>
    <mergeCell ref="A1362:B1362"/>
    <mergeCell ref="A997:B997"/>
    <mergeCell ref="A1063:B1063"/>
    <mergeCell ref="A1135:B1135"/>
    <mergeCell ref="A1207:B1207"/>
    <mergeCell ref="D204:AA204"/>
    <mergeCell ref="B1005:G1005"/>
    <mergeCell ref="H1005:J1005"/>
    <mergeCell ref="AB128:AE128"/>
    <mergeCell ref="M128:Q128"/>
    <mergeCell ref="W128:AA128"/>
    <mergeCell ref="Q125:V125"/>
    <mergeCell ref="Q126:V126"/>
    <mergeCell ref="W125:AB125"/>
    <mergeCell ref="W126:AB126"/>
    <mergeCell ref="E124:J124"/>
    <mergeCell ref="K124:P124"/>
    <mergeCell ref="Q124:V124"/>
    <mergeCell ref="W124:AB124"/>
    <mergeCell ref="E125:G125"/>
    <mergeCell ref="H125:J125"/>
    <mergeCell ref="K125:M125"/>
    <mergeCell ref="N125:P125"/>
    <mergeCell ref="B126:D126"/>
    <mergeCell ref="E126:G126"/>
    <mergeCell ref="H126:J126"/>
    <mergeCell ref="AJ1505:AJ1506"/>
    <mergeCell ref="AJ3:AJ4"/>
    <mergeCell ref="A1392:B1392"/>
    <mergeCell ref="C1395:AD1395"/>
    <mergeCell ref="B1399:S1399"/>
    <mergeCell ref="B1398:S1398"/>
    <mergeCell ref="T1398:AE1399"/>
    <mergeCell ref="N1401:AE1401"/>
    <mergeCell ref="N1402:AE1402"/>
    <mergeCell ref="B1401:M1402"/>
    <mergeCell ref="C1405:AD1405"/>
    <mergeCell ref="N1413:AE1413"/>
    <mergeCell ref="B1408:AE1408"/>
    <mergeCell ref="B1409:AE1409"/>
    <mergeCell ref="D208:AA208"/>
    <mergeCell ref="D220:AA220"/>
    <mergeCell ref="D221:AA221"/>
    <mergeCell ref="D222:AA222"/>
    <mergeCell ref="AA202:AB202"/>
    <mergeCell ref="AA203:AB203"/>
    <mergeCell ref="AA205:AB205"/>
    <mergeCell ref="AA206:AB206"/>
    <mergeCell ref="AA207:AB207"/>
    <mergeCell ref="AA212:AB212"/>
    <mergeCell ref="AA213:AB213"/>
    <mergeCell ref="AA214:AB214"/>
    <mergeCell ref="AA209:AB209"/>
    <mergeCell ref="AA210:AB210"/>
    <mergeCell ref="AA211:AB211"/>
    <mergeCell ref="H121:M121"/>
    <mergeCell ref="K122:M122"/>
    <mergeCell ref="A1285:B1285"/>
    <mergeCell ref="AK1418:AM1418"/>
    <mergeCell ref="B1478:AE1478"/>
    <mergeCell ref="A1476:B1476"/>
    <mergeCell ref="D186:AA186"/>
    <mergeCell ref="AB186:AC186"/>
    <mergeCell ref="AA187:AB187"/>
    <mergeCell ref="AA188:AB188"/>
    <mergeCell ref="AA189:AB189"/>
    <mergeCell ref="C230:AD230"/>
    <mergeCell ref="AA191:AB191"/>
    <mergeCell ref="AA192:AB192"/>
    <mergeCell ref="AA193:AB193"/>
    <mergeCell ref="AB190:AC190"/>
    <mergeCell ref="D190:AA190"/>
    <mergeCell ref="AA195:AB195"/>
    <mergeCell ref="AA196:AB196"/>
    <mergeCell ref="AB194:AC194"/>
    <mergeCell ref="D194:AA194"/>
    <mergeCell ref="AA198:AB198"/>
    <mergeCell ref="AB197:AC197"/>
    <mergeCell ref="D197:AA197"/>
    <mergeCell ref="AB199:AC199"/>
    <mergeCell ref="A305:B305"/>
    <mergeCell ref="A412:B412"/>
    <mergeCell ref="A553:B553"/>
    <mergeCell ref="A592:B592"/>
    <mergeCell ref="A645:B645"/>
    <mergeCell ref="A697:B697"/>
    <mergeCell ref="A742:B742"/>
    <mergeCell ref="A913:B913"/>
    <mergeCell ref="A958:B958"/>
    <mergeCell ref="D1412:AC1412"/>
    <mergeCell ref="J9:W9"/>
    <mergeCell ref="A52:B52"/>
    <mergeCell ref="A130:B130"/>
    <mergeCell ref="A176:B176"/>
    <mergeCell ref="A227:B227"/>
    <mergeCell ref="D199:AA199"/>
    <mergeCell ref="K1028:N1028"/>
    <mergeCell ref="O1028:P1028"/>
    <mergeCell ref="Q1028:R1028"/>
    <mergeCell ref="S1028:T1028"/>
    <mergeCell ref="U1028:V1028"/>
    <mergeCell ref="W1028:X1028"/>
    <mergeCell ref="Y1028:Z1028"/>
    <mergeCell ref="AA1028:AB1028"/>
    <mergeCell ref="Q986:R986"/>
    <mergeCell ref="S986:T986"/>
    <mergeCell ref="AA215:AB215"/>
    <mergeCell ref="U986:V986"/>
    <mergeCell ref="W986:X986"/>
    <mergeCell ref="AB200:AC200"/>
    <mergeCell ref="AB201:AC201"/>
    <mergeCell ref="AB204:AC204"/>
    <mergeCell ref="B117:AE117"/>
    <mergeCell ref="B119:AE119"/>
    <mergeCell ref="AB208:AC208"/>
    <mergeCell ref="AB220:AC220"/>
    <mergeCell ref="AB221:AC221"/>
    <mergeCell ref="AB222:AC222"/>
    <mergeCell ref="D200:AA200"/>
    <mergeCell ref="D201:AA201"/>
    <mergeCell ref="O1005:AB1005"/>
    <mergeCell ref="AC1005:AE1005"/>
    <mergeCell ref="W1013:X1013"/>
    <mergeCell ref="Y1013:Z1013"/>
    <mergeCell ref="AA1013:AB1013"/>
    <mergeCell ref="K992:N992"/>
    <mergeCell ref="O992:P992"/>
    <mergeCell ref="Q992:R992"/>
    <mergeCell ref="S992:T992"/>
    <mergeCell ref="U992:V992"/>
    <mergeCell ref="W992:X992"/>
    <mergeCell ref="Y992:Z992"/>
    <mergeCell ref="AA992:AB992"/>
    <mergeCell ref="B999:AE999"/>
    <mergeCell ref="O1001:AB1001"/>
    <mergeCell ref="B1002:G1003"/>
    <mergeCell ref="O1002:P1002"/>
    <mergeCell ref="Q1002:R1002"/>
    <mergeCell ref="S1002:T1002"/>
    <mergeCell ref="W1011:X1011"/>
    <mergeCell ref="AC1010:AE1011"/>
    <mergeCell ref="AC1007:AE1008"/>
    <mergeCell ref="Y1003:Z1003"/>
    <mergeCell ref="AA1003:AB1003"/>
    <mergeCell ref="AA1011:AB1011"/>
    <mergeCell ref="U1016:V1016"/>
    <mergeCell ref="K1007:N1007"/>
    <mergeCell ref="O1007:P1007"/>
    <mergeCell ref="Q1007:R1007"/>
    <mergeCell ref="S1007:T1007"/>
    <mergeCell ref="U1007:V1007"/>
    <mergeCell ref="W978:X978"/>
    <mergeCell ref="Y978:Z978"/>
    <mergeCell ref="AA978:AB978"/>
    <mergeCell ref="K977:N977"/>
    <mergeCell ref="O977:P977"/>
    <mergeCell ref="Q977:R977"/>
    <mergeCell ref="S977:T977"/>
    <mergeCell ref="U977:V977"/>
    <mergeCell ref="Y977:Z977"/>
    <mergeCell ref="AA977:AB977"/>
    <mergeCell ref="K986:N986"/>
    <mergeCell ref="O986:P986"/>
    <mergeCell ref="Y986:Z986"/>
    <mergeCell ref="AA986:AB986"/>
    <mergeCell ref="K989:N989"/>
    <mergeCell ref="O989:P989"/>
    <mergeCell ref="Q989:R989"/>
    <mergeCell ref="S989:T989"/>
    <mergeCell ref="U989:V989"/>
    <mergeCell ref="W989:X989"/>
    <mergeCell ref="Y989:Z989"/>
    <mergeCell ref="AA989:AB989"/>
    <mergeCell ref="O1013:P1013"/>
    <mergeCell ref="Q1013:R1013"/>
    <mergeCell ref="K1016:N1016"/>
    <mergeCell ref="O1016:P1016"/>
    <mergeCell ref="O972:P972"/>
    <mergeCell ref="Q972:R972"/>
    <mergeCell ref="S972:T972"/>
    <mergeCell ref="U972:V972"/>
    <mergeCell ref="W972:X972"/>
    <mergeCell ref="Y972:Z972"/>
    <mergeCell ref="AA972:AB972"/>
    <mergeCell ref="K971:N971"/>
    <mergeCell ref="O971:P971"/>
    <mergeCell ref="Q971:R971"/>
    <mergeCell ref="U1002:V1002"/>
    <mergeCell ref="W1002:X1002"/>
    <mergeCell ref="Y1002:Z1002"/>
    <mergeCell ref="AA1002:AB1002"/>
    <mergeCell ref="O1003:P1003"/>
    <mergeCell ref="Q1003:R1003"/>
    <mergeCell ref="S1003:T1003"/>
    <mergeCell ref="U1003:V1003"/>
    <mergeCell ref="W1003:X1003"/>
    <mergeCell ref="K975:N975"/>
    <mergeCell ref="O975:P975"/>
    <mergeCell ref="Q975:R975"/>
    <mergeCell ref="S975:T975"/>
    <mergeCell ref="U975:V975"/>
    <mergeCell ref="W975:X975"/>
    <mergeCell ref="Y975:Z975"/>
    <mergeCell ref="AA975:AB975"/>
    <mergeCell ref="K978:N978"/>
    <mergeCell ref="O978:P978"/>
    <mergeCell ref="Q978:R978"/>
    <mergeCell ref="S978:T978"/>
    <mergeCell ref="U978:V978"/>
    <mergeCell ref="B977:G978"/>
    <mergeCell ref="B960:AE960"/>
    <mergeCell ref="O962:AB962"/>
    <mergeCell ref="B963:G964"/>
    <mergeCell ref="O963:P963"/>
    <mergeCell ref="Q963:R963"/>
    <mergeCell ref="S963:T963"/>
    <mergeCell ref="U963:V963"/>
    <mergeCell ref="W963:X963"/>
    <mergeCell ref="Y963:Z963"/>
    <mergeCell ref="AA963:AB963"/>
    <mergeCell ref="O964:P964"/>
    <mergeCell ref="Q964:R964"/>
    <mergeCell ref="S964:T964"/>
    <mergeCell ref="U964:V964"/>
    <mergeCell ref="W964:X964"/>
    <mergeCell ref="Y964:Z964"/>
    <mergeCell ref="AA964:AB964"/>
    <mergeCell ref="B966:G966"/>
    <mergeCell ref="H966:J966"/>
    <mergeCell ref="K966:N966"/>
    <mergeCell ref="O966:AB966"/>
    <mergeCell ref="AC966:AE966"/>
    <mergeCell ref="K969:N969"/>
    <mergeCell ref="O969:P969"/>
    <mergeCell ref="Q969:R969"/>
    <mergeCell ref="S969:T969"/>
    <mergeCell ref="U969:V969"/>
    <mergeCell ref="W969:X969"/>
    <mergeCell ref="Y969:Z969"/>
    <mergeCell ref="AA969:AB969"/>
    <mergeCell ref="K972:N972"/>
    <mergeCell ref="K954:N954"/>
    <mergeCell ref="O954:P954"/>
    <mergeCell ref="Q954:R954"/>
    <mergeCell ref="S954:T954"/>
    <mergeCell ref="U954:V954"/>
    <mergeCell ref="W954:X954"/>
    <mergeCell ref="Y954:Z954"/>
    <mergeCell ref="AA954:AB954"/>
    <mergeCell ref="K953:N953"/>
    <mergeCell ref="O953:P953"/>
    <mergeCell ref="Q953:R953"/>
    <mergeCell ref="S953:T953"/>
    <mergeCell ref="U953:V953"/>
    <mergeCell ref="W953:X953"/>
    <mergeCell ref="Y953:Z953"/>
    <mergeCell ref="AA953:AB953"/>
    <mergeCell ref="K945:N945"/>
    <mergeCell ref="O945:P945"/>
    <mergeCell ref="Q945:R945"/>
    <mergeCell ref="S945:T945"/>
    <mergeCell ref="U945:V945"/>
    <mergeCell ref="W945:X945"/>
    <mergeCell ref="Y945:Z945"/>
    <mergeCell ref="AA945:AB945"/>
    <mergeCell ref="K948:N948"/>
    <mergeCell ref="O948:P948"/>
    <mergeCell ref="Q948:R948"/>
    <mergeCell ref="S948:T948"/>
    <mergeCell ref="U948:V948"/>
    <mergeCell ref="W948:X948"/>
    <mergeCell ref="Y948:Z948"/>
    <mergeCell ref="AA948:AB948"/>
    <mergeCell ref="K947:N947"/>
    <mergeCell ref="O947:P947"/>
    <mergeCell ref="Q947:R947"/>
    <mergeCell ref="S947:T947"/>
    <mergeCell ref="U947:V947"/>
    <mergeCell ref="W947:X947"/>
    <mergeCell ref="Y947:Z947"/>
    <mergeCell ref="AA947:AB947"/>
    <mergeCell ref="K939:N939"/>
    <mergeCell ref="O939:P939"/>
    <mergeCell ref="Q939:R939"/>
    <mergeCell ref="S939:T939"/>
    <mergeCell ref="U939:V939"/>
    <mergeCell ref="W939:X939"/>
    <mergeCell ref="Y939:Z939"/>
    <mergeCell ref="AA939:AB939"/>
    <mergeCell ref="K942:N942"/>
    <mergeCell ref="O942:P942"/>
    <mergeCell ref="Q942:R942"/>
    <mergeCell ref="S942:T942"/>
    <mergeCell ref="U942:V942"/>
    <mergeCell ref="W942:X942"/>
    <mergeCell ref="Y942:Z942"/>
    <mergeCell ref="AA942:AB942"/>
    <mergeCell ref="K941:N941"/>
    <mergeCell ref="O941:P941"/>
    <mergeCell ref="Q941:R941"/>
    <mergeCell ref="S941:T941"/>
    <mergeCell ref="U941:V941"/>
    <mergeCell ref="W941:X941"/>
    <mergeCell ref="Y941:Z941"/>
    <mergeCell ref="AA941:AB941"/>
    <mergeCell ref="B656:P656"/>
    <mergeCell ref="Q656:S656"/>
    <mergeCell ref="T656:V656"/>
    <mergeCell ref="W656:Y656"/>
    <mergeCell ref="Z656:AB656"/>
    <mergeCell ref="AC656:AE656"/>
    <mergeCell ref="B660:P660"/>
    <mergeCell ref="Q660:S660"/>
    <mergeCell ref="T660:V660"/>
    <mergeCell ref="W660:Y660"/>
    <mergeCell ref="Z660:AB660"/>
    <mergeCell ref="AC660:AE660"/>
    <mergeCell ref="Q709:V709"/>
    <mergeCell ref="B712:P712"/>
    <mergeCell ref="B716:P716"/>
    <mergeCell ref="C720:E720"/>
    <mergeCell ref="F720:H720"/>
    <mergeCell ref="W712:Y712"/>
    <mergeCell ref="Z712:AB712"/>
    <mergeCell ref="AC712:AE712"/>
    <mergeCell ref="C719:E719"/>
    <mergeCell ref="F719:H719"/>
    <mergeCell ref="S719:T719"/>
    <mergeCell ref="U719:V719"/>
    <mergeCell ref="W719:X719"/>
    <mergeCell ref="Y719:Z719"/>
    <mergeCell ref="O720:P720"/>
    <mergeCell ref="Q720:R720"/>
    <mergeCell ref="AC720:AD720"/>
    <mergeCell ref="AA720:AB720"/>
    <mergeCell ref="Q716:S716"/>
    <mergeCell ref="T716:V716"/>
    <mergeCell ref="B641:P641"/>
    <mergeCell ref="Q641:S641"/>
    <mergeCell ref="T641:V641"/>
    <mergeCell ref="W641:Y641"/>
    <mergeCell ref="Z641:AB641"/>
    <mergeCell ref="AC641:AE641"/>
    <mergeCell ref="B637:P637"/>
    <mergeCell ref="Q637:S637"/>
    <mergeCell ref="T637:V637"/>
    <mergeCell ref="W637:Y637"/>
    <mergeCell ref="Z637:AB637"/>
    <mergeCell ref="AC637:AE637"/>
    <mergeCell ref="C648:AD648"/>
    <mergeCell ref="B651:AE651"/>
    <mergeCell ref="B653:P654"/>
    <mergeCell ref="Q653:V653"/>
    <mergeCell ref="W653:Y654"/>
    <mergeCell ref="Z653:AE653"/>
    <mergeCell ref="Q654:S654"/>
    <mergeCell ref="T654:V654"/>
    <mergeCell ref="Z654:AB654"/>
    <mergeCell ref="AC654:AE654"/>
    <mergeCell ref="B625:P625"/>
    <mergeCell ref="Q625:S625"/>
    <mergeCell ref="T625:V625"/>
    <mergeCell ref="W625:Y625"/>
    <mergeCell ref="Z625:AB625"/>
    <mergeCell ref="AC625:AE625"/>
    <mergeCell ref="B621:P621"/>
    <mergeCell ref="Q621:S621"/>
    <mergeCell ref="T621:V621"/>
    <mergeCell ref="W621:Y621"/>
    <mergeCell ref="Z621:AB621"/>
    <mergeCell ref="AC621:AE621"/>
    <mergeCell ref="B633:P633"/>
    <mergeCell ref="Q633:S633"/>
    <mergeCell ref="T633:V633"/>
    <mergeCell ref="W633:Y633"/>
    <mergeCell ref="Z633:AB633"/>
    <mergeCell ref="AC633:AE633"/>
    <mergeCell ref="B629:P629"/>
    <mergeCell ref="Q629:S629"/>
    <mergeCell ref="T629:V629"/>
    <mergeCell ref="W629:Y629"/>
    <mergeCell ref="Z629:AB629"/>
    <mergeCell ref="AC629:AE629"/>
    <mergeCell ref="Z613:AB613"/>
    <mergeCell ref="AC613:AE613"/>
    <mergeCell ref="B617:P617"/>
    <mergeCell ref="Q617:S617"/>
    <mergeCell ref="T617:V617"/>
    <mergeCell ref="W617:Y617"/>
    <mergeCell ref="Z617:AB617"/>
    <mergeCell ref="AC617:AE617"/>
    <mergeCell ref="B605:P605"/>
    <mergeCell ref="W605:Y605"/>
    <mergeCell ref="B613:P613"/>
    <mergeCell ref="Q613:S613"/>
    <mergeCell ref="T613:V613"/>
    <mergeCell ref="W613:Y613"/>
    <mergeCell ref="Q605:S605"/>
    <mergeCell ref="T605:V605"/>
    <mergeCell ref="B609:P609"/>
    <mergeCell ref="Q609:S609"/>
    <mergeCell ref="T609:V609"/>
    <mergeCell ref="W609:Y609"/>
    <mergeCell ref="Z609:AB609"/>
    <mergeCell ref="AC609:AE609"/>
    <mergeCell ref="Z588:AB588"/>
    <mergeCell ref="AC588:AE588"/>
    <mergeCell ref="T589:V589"/>
    <mergeCell ref="W589:Y589"/>
    <mergeCell ref="Z589:AB589"/>
    <mergeCell ref="AC589:AE589"/>
    <mergeCell ref="Q590:S590"/>
    <mergeCell ref="T590:V590"/>
    <mergeCell ref="W590:Y590"/>
    <mergeCell ref="Z590:AB590"/>
    <mergeCell ref="AC590:AE590"/>
    <mergeCell ref="Z603:AB603"/>
    <mergeCell ref="AC603:AE603"/>
    <mergeCell ref="Z605:AB605"/>
    <mergeCell ref="AC605:AE605"/>
    <mergeCell ref="C595:AD595"/>
    <mergeCell ref="B598:AE598"/>
    <mergeCell ref="B600:AE600"/>
    <mergeCell ref="B602:P603"/>
    <mergeCell ref="Q602:V602"/>
    <mergeCell ref="W602:Y603"/>
    <mergeCell ref="Z602:AE602"/>
    <mergeCell ref="Q603:S603"/>
    <mergeCell ref="T603:V603"/>
    <mergeCell ref="B590:D590"/>
    <mergeCell ref="E590:G590"/>
    <mergeCell ref="H590:J590"/>
    <mergeCell ref="K590:M590"/>
    <mergeCell ref="N590:P590"/>
    <mergeCell ref="Q589:S589"/>
    <mergeCell ref="B588:D588"/>
    <mergeCell ref="E588:G588"/>
    <mergeCell ref="H588:J588"/>
    <mergeCell ref="K588:M588"/>
    <mergeCell ref="N588:P588"/>
    <mergeCell ref="B589:D589"/>
    <mergeCell ref="E589:G589"/>
    <mergeCell ref="H589:J589"/>
    <mergeCell ref="K589:M589"/>
    <mergeCell ref="N589:P589"/>
    <mergeCell ref="Q588:S588"/>
    <mergeCell ref="B586:D586"/>
    <mergeCell ref="N583:P583"/>
    <mergeCell ref="Q583:S583"/>
    <mergeCell ref="W583:Y583"/>
    <mergeCell ref="T588:V588"/>
    <mergeCell ref="W588:Y588"/>
    <mergeCell ref="E586:G586"/>
    <mergeCell ref="H586:J586"/>
    <mergeCell ref="K586:M586"/>
    <mergeCell ref="N586:P586"/>
    <mergeCell ref="Q586:S586"/>
    <mergeCell ref="T586:V586"/>
    <mergeCell ref="B587:D587"/>
    <mergeCell ref="E587:G587"/>
    <mergeCell ref="H587:J587"/>
    <mergeCell ref="K587:M587"/>
    <mergeCell ref="N587:P587"/>
    <mergeCell ref="T587:V587"/>
    <mergeCell ref="W587:Y587"/>
    <mergeCell ref="Z587:AB587"/>
    <mergeCell ref="AC587:AE587"/>
    <mergeCell ref="Q587:S587"/>
    <mergeCell ref="AC581:AE581"/>
    <mergeCell ref="T580:V581"/>
    <mergeCell ref="T583:V583"/>
    <mergeCell ref="AC585:AE585"/>
    <mergeCell ref="B585:D585"/>
    <mergeCell ref="Q585:S585"/>
    <mergeCell ref="T585:V585"/>
    <mergeCell ref="W585:Y585"/>
    <mergeCell ref="C556:AD556"/>
    <mergeCell ref="B559:AE559"/>
    <mergeCell ref="B565:P566"/>
    <mergeCell ref="Q565:V565"/>
    <mergeCell ref="W565:Y566"/>
    <mergeCell ref="Z565:AE565"/>
    <mergeCell ref="Q566:S566"/>
    <mergeCell ref="T566:V566"/>
    <mergeCell ref="Z566:AB566"/>
    <mergeCell ref="AC566:AE566"/>
    <mergeCell ref="N580:S580"/>
    <mergeCell ref="W580:Y581"/>
    <mergeCell ref="Z580:AE580"/>
    <mergeCell ref="Q581:S581"/>
    <mergeCell ref="Z581:AB581"/>
    <mergeCell ref="Z586:AB586"/>
    <mergeCell ref="AC586:AE586"/>
    <mergeCell ref="W586:Y586"/>
    <mergeCell ref="B561:AE561"/>
    <mergeCell ref="C563:AD563"/>
    <mergeCell ref="B576:AE576"/>
    <mergeCell ref="C578:AD578"/>
    <mergeCell ref="B572:P572"/>
    <mergeCell ref="Q572:S572"/>
    <mergeCell ref="T572:V572"/>
    <mergeCell ref="W572:Y572"/>
    <mergeCell ref="Z572:AB572"/>
    <mergeCell ref="AC572:AE572"/>
    <mergeCell ref="B568:P568"/>
    <mergeCell ref="Q568:S568"/>
    <mergeCell ref="T568:V568"/>
    <mergeCell ref="W568:Y568"/>
    <mergeCell ref="Z568:AB568"/>
    <mergeCell ref="AC568:AE568"/>
    <mergeCell ref="Z585:AB585"/>
    <mergeCell ref="E585:G585"/>
    <mergeCell ref="H585:J585"/>
    <mergeCell ref="K585:M585"/>
    <mergeCell ref="N585:P585"/>
    <mergeCell ref="N581:P581"/>
    <mergeCell ref="B583:M583"/>
    <mergeCell ref="Z583:AB583"/>
    <mergeCell ref="AC583:AE583"/>
    <mergeCell ref="C538:AD538"/>
    <mergeCell ref="B540:P541"/>
    <mergeCell ref="Q540:V540"/>
    <mergeCell ref="W540:Y541"/>
    <mergeCell ref="Z540:AE540"/>
    <mergeCell ref="Q541:S541"/>
    <mergeCell ref="T541:V541"/>
    <mergeCell ref="Z541:AB541"/>
    <mergeCell ref="AC541:AE541"/>
    <mergeCell ref="B551:P551"/>
    <mergeCell ref="Q551:S551"/>
    <mergeCell ref="T551:V551"/>
    <mergeCell ref="W551:Y551"/>
    <mergeCell ref="B547:P547"/>
    <mergeCell ref="Q547:S547"/>
    <mergeCell ref="T547:V547"/>
    <mergeCell ref="W547:Y547"/>
    <mergeCell ref="Z547:AB547"/>
    <mergeCell ref="AC547:AE547"/>
    <mergeCell ref="Z551:AB551"/>
    <mergeCell ref="AC551:AE551"/>
    <mergeCell ref="B543:P543"/>
    <mergeCell ref="Q543:S543"/>
    <mergeCell ref="T543:V543"/>
    <mergeCell ref="W543:Y543"/>
    <mergeCell ref="Z543:AB543"/>
    <mergeCell ref="AC543:AE543"/>
    <mergeCell ref="B536:AE536"/>
    <mergeCell ref="A494:B494"/>
    <mergeCell ref="B507:P507"/>
    <mergeCell ref="Q507:S507"/>
    <mergeCell ref="T507:V507"/>
    <mergeCell ref="W507:Y507"/>
    <mergeCell ref="Z507:AB507"/>
    <mergeCell ref="AC507:AE507"/>
    <mergeCell ref="AC431:AE431"/>
    <mergeCell ref="B447:P447"/>
    <mergeCell ref="Q447:S447"/>
    <mergeCell ref="T447:V447"/>
    <mergeCell ref="W447:Y447"/>
    <mergeCell ref="Z447:AB447"/>
    <mergeCell ref="AC447:AE447"/>
    <mergeCell ref="B435:P435"/>
    <mergeCell ref="Q435:S435"/>
    <mergeCell ref="T435:V435"/>
    <mergeCell ref="W435:Y435"/>
    <mergeCell ref="Z435:AB435"/>
    <mergeCell ref="AC435:AE435"/>
    <mergeCell ref="B431:P431"/>
    <mergeCell ref="Q431:S431"/>
    <mergeCell ref="T431:V431"/>
    <mergeCell ref="Q459:S459"/>
    <mergeCell ref="T459:V459"/>
    <mergeCell ref="Z459:AB459"/>
    <mergeCell ref="AC459:AE459"/>
    <mergeCell ref="B459:P459"/>
    <mergeCell ref="W459:Y459"/>
    <mergeCell ref="W475:Y475"/>
    <mergeCell ref="Z475:AB475"/>
    <mergeCell ref="B427:P427"/>
    <mergeCell ref="Q427:S427"/>
    <mergeCell ref="T427:V427"/>
    <mergeCell ref="W427:Y427"/>
    <mergeCell ref="Z427:AB427"/>
    <mergeCell ref="AC427:AE427"/>
    <mergeCell ref="B455:P455"/>
    <mergeCell ref="Q455:S455"/>
    <mergeCell ref="T455:V455"/>
    <mergeCell ref="W455:Y455"/>
    <mergeCell ref="Z455:AB455"/>
    <mergeCell ref="AC455:AE455"/>
    <mergeCell ref="B439:P439"/>
    <mergeCell ref="Q439:S439"/>
    <mergeCell ref="T439:V439"/>
    <mergeCell ref="W439:Y439"/>
    <mergeCell ref="Z439:AB439"/>
    <mergeCell ref="AC439:AE439"/>
    <mergeCell ref="B443:P443"/>
    <mergeCell ref="Q443:S443"/>
    <mergeCell ref="T443:V443"/>
    <mergeCell ref="W443:Y443"/>
    <mergeCell ref="Z443:AB443"/>
    <mergeCell ref="AC443:AE443"/>
    <mergeCell ref="B451:P451"/>
    <mergeCell ref="Q451:S451"/>
    <mergeCell ref="T451:V451"/>
    <mergeCell ref="W451:Y451"/>
    <mergeCell ref="Z451:AB451"/>
    <mergeCell ref="AC451:AE451"/>
    <mergeCell ref="W431:Y431"/>
    <mergeCell ref="Z431:AB431"/>
    <mergeCell ref="B410:P410"/>
    <mergeCell ref="Q410:S410"/>
    <mergeCell ref="T410:V410"/>
    <mergeCell ref="W410:Y410"/>
    <mergeCell ref="Z410:AB410"/>
    <mergeCell ref="AC410:AE410"/>
    <mergeCell ref="B402:P402"/>
    <mergeCell ref="Q402:S402"/>
    <mergeCell ref="T402:V402"/>
    <mergeCell ref="W402:Y402"/>
    <mergeCell ref="Z402:AB402"/>
    <mergeCell ref="AC402:AE402"/>
    <mergeCell ref="C415:AD415"/>
    <mergeCell ref="B420:AE420"/>
    <mergeCell ref="C422:AD422"/>
    <mergeCell ref="B424:P425"/>
    <mergeCell ref="Q424:V424"/>
    <mergeCell ref="W424:Y425"/>
    <mergeCell ref="Z424:AE424"/>
    <mergeCell ref="Q425:S425"/>
    <mergeCell ref="T425:V425"/>
    <mergeCell ref="Z425:AB425"/>
    <mergeCell ref="B418:AE418"/>
    <mergeCell ref="AC425:AE425"/>
    <mergeCell ref="B390:P390"/>
    <mergeCell ref="Q390:S390"/>
    <mergeCell ref="T390:V390"/>
    <mergeCell ref="W390:Y390"/>
    <mergeCell ref="Z390:AB390"/>
    <mergeCell ref="AC390:AE390"/>
    <mergeCell ref="B386:P386"/>
    <mergeCell ref="Q386:S386"/>
    <mergeCell ref="T386:V386"/>
    <mergeCell ref="W386:Y386"/>
    <mergeCell ref="Z386:AB386"/>
    <mergeCell ref="AC386:AE386"/>
    <mergeCell ref="B398:P398"/>
    <mergeCell ref="Q398:S398"/>
    <mergeCell ref="T398:V398"/>
    <mergeCell ref="W398:Y398"/>
    <mergeCell ref="Z398:AB398"/>
    <mergeCell ref="AC398:AE398"/>
    <mergeCell ref="B394:P394"/>
    <mergeCell ref="Q394:S394"/>
    <mergeCell ref="T394:V394"/>
    <mergeCell ref="W394:Y394"/>
    <mergeCell ref="Z394:AB394"/>
    <mergeCell ref="AC394:AE394"/>
    <mergeCell ref="B374:P374"/>
    <mergeCell ref="Q374:S374"/>
    <mergeCell ref="T374:V374"/>
    <mergeCell ref="W374:Y374"/>
    <mergeCell ref="Z374:AB374"/>
    <mergeCell ref="AC374:AE374"/>
    <mergeCell ref="B370:P370"/>
    <mergeCell ref="Q370:S370"/>
    <mergeCell ref="T370:V370"/>
    <mergeCell ref="W370:Y370"/>
    <mergeCell ref="Z370:AB370"/>
    <mergeCell ref="AC370:AE370"/>
    <mergeCell ref="B382:P382"/>
    <mergeCell ref="Q382:S382"/>
    <mergeCell ref="T382:V382"/>
    <mergeCell ref="W382:Y382"/>
    <mergeCell ref="Z382:AB382"/>
    <mergeCell ref="AC382:AE382"/>
    <mergeCell ref="B378:P378"/>
    <mergeCell ref="Q378:S378"/>
    <mergeCell ref="T378:V378"/>
    <mergeCell ref="W378:Y378"/>
    <mergeCell ref="Z378:AB378"/>
    <mergeCell ref="AC378:AE378"/>
    <mergeCell ref="B358:P358"/>
    <mergeCell ref="Q358:S358"/>
    <mergeCell ref="T358:V358"/>
    <mergeCell ref="W358:Y358"/>
    <mergeCell ref="Z358:AB358"/>
    <mergeCell ref="AC358:AE358"/>
    <mergeCell ref="B354:P354"/>
    <mergeCell ref="Q354:S354"/>
    <mergeCell ref="T354:V354"/>
    <mergeCell ref="W354:Y354"/>
    <mergeCell ref="Z354:AB354"/>
    <mergeCell ref="AC354:AE354"/>
    <mergeCell ref="B366:P366"/>
    <mergeCell ref="Q366:S366"/>
    <mergeCell ref="T366:V366"/>
    <mergeCell ref="W366:Y366"/>
    <mergeCell ref="Z366:AB366"/>
    <mergeCell ref="AC366:AE366"/>
    <mergeCell ref="B362:P362"/>
    <mergeCell ref="Q362:S362"/>
    <mergeCell ref="T362:V362"/>
    <mergeCell ref="W362:Y362"/>
    <mergeCell ref="Z362:AB362"/>
    <mergeCell ref="AC362:AE362"/>
    <mergeCell ref="B342:P342"/>
    <mergeCell ref="Q342:S342"/>
    <mergeCell ref="T342:V342"/>
    <mergeCell ref="W342:Y342"/>
    <mergeCell ref="Z342:AB342"/>
    <mergeCell ref="AC342:AE342"/>
    <mergeCell ref="B338:P338"/>
    <mergeCell ref="Q338:S338"/>
    <mergeCell ref="T338:V338"/>
    <mergeCell ref="W338:Y338"/>
    <mergeCell ref="Z338:AB338"/>
    <mergeCell ref="AC338:AE338"/>
    <mergeCell ref="B350:P350"/>
    <mergeCell ref="Q350:S350"/>
    <mergeCell ref="T350:V350"/>
    <mergeCell ref="W350:Y350"/>
    <mergeCell ref="Z350:AB350"/>
    <mergeCell ref="AC350:AE350"/>
    <mergeCell ref="B346:P346"/>
    <mergeCell ref="Q346:S346"/>
    <mergeCell ref="T346:V346"/>
    <mergeCell ref="W346:Y346"/>
    <mergeCell ref="Z346:AB346"/>
    <mergeCell ref="AC346:AE346"/>
    <mergeCell ref="B326:P326"/>
    <mergeCell ref="Q326:S326"/>
    <mergeCell ref="T326:V326"/>
    <mergeCell ref="W326:Y326"/>
    <mergeCell ref="Z326:AB326"/>
    <mergeCell ref="AC326:AE326"/>
    <mergeCell ref="B334:P334"/>
    <mergeCell ref="Q334:S334"/>
    <mergeCell ref="T334:V334"/>
    <mergeCell ref="W334:Y334"/>
    <mergeCell ref="Z334:AB334"/>
    <mergeCell ref="AC334:AE334"/>
    <mergeCell ref="B330:P330"/>
    <mergeCell ref="Q330:S330"/>
    <mergeCell ref="T330:V330"/>
    <mergeCell ref="W330:Y330"/>
    <mergeCell ref="Z330:AB330"/>
    <mergeCell ref="AC330:AE330"/>
    <mergeCell ref="B314:P314"/>
    <mergeCell ref="Q314:S314"/>
    <mergeCell ref="T314:V314"/>
    <mergeCell ref="W314:Y314"/>
    <mergeCell ref="Z314:AB314"/>
    <mergeCell ref="AC314:AE314"/>
    <mergeCell ref="B311:P312"/>
    <mergeCell ref="Q311:V311"/>
    <mergeCell ref="W311:Y312"/>
    <mergeCell ref="Z311:AE311"/>
    <mergeCell ref="Q312:S312"/>
    <mergeCell ref="T312:V312"/>
    <mergeCell ref="Z312:AB312"/>
    <mergeCell ref="AC312:AE312"/>
    <mergeCell ref="B322:P322"/>
    <mergeCell ref="Q322:S322"/>
    <mergeCell ref="T322:V322"/>
    <mergeCell ref="W322:Y322"/>
    <mergeCell ref="Z322:AB322"/>
    <mergeCell ref="AC322:AE322"/>
    <mergeCell ref="B318:P318"/>
    <mergeCell ref="Q318:S318"/>
    <mergeCell ref="T318:V318"/>
    <mergeCell ref="W318:Y318"/>
    <mergeCell ref="Z318:AB318"/>
    <mergeCell ref="AC318:AE318"/>
    <mergeCell ref="B307:AE307"/>
    <mergeCell ref="C309:AD309"/>
    <mergeCell ref="C288:AD288"/>
    <mergeCell ref="C237:AD237"/>
    <mergeCell ref="B301:P301"/>
    <mergeCell ref="Q301:S301"/>
    <mergeCell ref="B297:P297"/>
    <mergeCell ref="Q297:S297"/>
    <mergeCell ref="T297:V297"/>
    <mergeCell ref="W297:Y297"/>
    <mergeCell ref="Z297:AB297"/>
    <mergeCell ref="AC297:AE297"/>
    <mergeCell ref="B293:P293"/>
    <mergeCell ref="Q293:S293"/>
    <mergeCell ref="T293:V293"/>
    <mergeCell ref="W293:Y293"/>
    <mergeCell ref="Z293:AB293"/>
    <mergeCell ref="AC293:AE293"/>
    <mergeCell ref="B286:AE286"/>
    <mergeCell ref="B290:P291"/>
    <mergeCell ref="Q290:V290"/>
    <mergeCell ref="W290:Y291"/>
    <mergeCell ref="Z290:AE290"/>
    <mergeCell ref="Q291:S291"/>
    <mergeCell ref="T291:V291"/>
    <mergeCell ref="Z291:AB291"/>
    <mergeCell ref="AC291:AE291"/>
    <mergeCell ref="T301:V301"/>
    <mergeCell ref="W301:Y301"/>
    <mergeCell ref="Z301:AB301"/>
    <mergeCell ref="AC301:AE301"/>
    <mergeCell ref="B270:P270"/>
    <mergeCell ref="Q270:S270"/>
    <mergeCell ref="T270:V270"/>
    <mergeCell ref="W270:Y270"/>
    <mergeCell ref="Z270:AB270"/>
    <mergeCell ref="AC270:AE270"/>
    <mergeCell ref="B266:P266"/>
    <mergeCell ref="Q266:S266"/>
    <mergeCell ref="T266:V266"/>
    <mergeCell ref="W266:Y266"/>
    <mergeCell ref="Z266:AB266"/>
    <mergeCell ref="AC266:AE266"/>
    <mergeCell ref="B282:P282"/>
    <mergeCell ref="Q282:S282"/>
    <mergeCell ref="T282:V282"/>
    <mergeCell ref="W282:Y282"/>
    <mergeCell ref="Z282:AB282"/>
    <mergeCell ref="AC282:AE282"/>
    <mergeCell ref="B274:P274"/>
    <mergeCell ref="Q274:S274"/>
    <mergeCell ref="T274:V274"/>
    <mergeCell ref="W274:Y274"/>
    <mergeCell ref="Z274:AB274"/>
    <mergeCell ref="AC274:AE274"/>
    <mergeCell ref="B278:P278"/>
    <mergeCell ref="Q278:S278"/>
    <mergeCell ref="T278:V278"/>
    <mergeCell ref="W278:Y278"/>
    <mergeCell ref="Z278:AB278"/>
    <mergeCell ref="AC278:AE278"/>
    <mergeCell ref="B254:P254"/>
    <mergeCell ref="Q254:S254"/>
    <mergeCell ref="T254:V254"/>
    <mergeCell ref="W254:Y254"/>
    <mergeCell ref="Z254:AB254"/>
    <mergeCell ref="AC254:AE254"/>
    <mergeCell ref="B250:P250"/>
    <mergeCell ref="Q250:S250"/>
    <mergeCell ref="T250:V250"/>
    <mergeCell ref="W250:Y250"/>
    <mergeCell ref="Z250:AB250"/>
    <mergeCell ref="AC250:AE250"/>
    <mergeCell ref="B262:P262"/>
    <mergeCell ref="Q262:S262"/>
    <mergeCell ref="T262:V262"/>
    <mergeCell ref="W262:Y262"/>
    <mergeCell ref="Z262:AB262"/>
    <mergeCell ref="AC262:AE262"/>
    <mergeCell ref="B258:P258"/>
    <mergeCell ref="Q258:S258"/>
    <mergeCell ref="T258:V258"/>
    <mergeCell ref="W258:Y258"/>
    <mergeCell ref="Z258:AB258"/>
    <mergeCell ref="AC258:AE258"/>
    <mergeCell ref="Z121:AE121"/>
    <mergeCell ref="Z122:AB122"/>
    <mergeCell ref="AC122:AE122"/>
    <mergeCell ref="B246:P246"/>
    <mergeCell ref="Q246:S246"/>
    <mergeCell ref="T246:V246"/>
    <mergeCell ref="W246:Y246"/>
    <mergeCell ref="Z246:AB246"/>
    <mergeCell ref="AC246:AE246"/>
    <mergeCell ref="B239:P240"/>
    <mergeCell ref="B242:P242"/>
    <mergeCell ref="Q242:S242"/>
    <mergeCell ref="T242:V242"/>
    <mergeCell ref="W242:Y242"/>
    <mergeCell ref="Z242:AB242"/>
    <mergeCell ref="AC242:AE242"/>
    <mergeCell ref="Q239:V239"/>
    <mergeCell ref="Z239:AE239"/>
    <mergeCell ref="W239:Y240"/>
    <mergeCell ref="AC240:AE240"/>
    <mergeCell ref="Z240:AB240"/>
    <mergeCell ref="T240:V240"/>
    <mergeCell ref="Q240:S240"/>
    <mergeCell ref="E123:G123"/>
    <mergeCell ref="H123:J123"/>
    <mergeCell ref="K123:M123"/>
    <mergeCell ref="N123:P123"/>
    <mergeCell ref="Q123:S123"/>
    <mergeCell ref="T123:V123"/>
    <mergeCell ref="W123:Y123"/>
    <mergeCell ref="Z123:AB123"/>
    <mergeCell ref="AC123:AE123"/>
    <mergeCell ref="N108:P109"/>
    <mergeCell ref="Q108:R109"/>
    <mergeCell ref="B123:D123"/>
    <mergeCell ref="B235:AE235"/>
    <mergeCell ref="B233:AE233"/>
    <mergeCell ref="C179:AD179"/>
    <mergeCell ref="C225:AE225"/>
    <mergeCell ref="C224:AE224"/>
    <mergeCell ref="C185:AA185"/>
    <mergeCell ref="AB185:AD185"/>
    <mergeCell ref="E136:X136"/>
    <mergeCell ref="B137:AE137"/>
    <mergeCell ref="H138:Y138"/>
    <mergeCell ref="B140:AE140"/>
    <mergeCell ref="E161:X161"/>
    <mergeCell ref="J163:T163"/>
    <mergeCell ref="D153:G153"/>
    <mergeCell ref="I153:AD153"/>
    <mergeCell ref="E113:H114"/>
    <mergeCell ref="F145:P145"/>
    <mergeCell ref="Q145:Y145"/>
    <mergeCell ref="B142:AE142"/>
    <mergeCell ref="C143:AD143"/>
    <mergeCell ref="B147:AE147"/>
    <mergeCell ref="AA216:AB216"/>
    <mergeCell ref="AA217:AB217"/>
    <mergeCell ref="AA218:AB218"/>
    <mergeCell ref="AA219:AB219"/>
    <mergeCell ref="N121:S121"/>
    <mergeCell ref="N122:P122"/>
    <mergeCell ref="T121:Y121"/>
    <mergeCell ref="W122:Y122"/>
    <mergeCell ref="B96:E97"/>
    <mergeCell ref="L96:O97"/>
    <mergeCell ref="F96:K97"/>
    <mergeCell ref="P96:AC97"/>
    <mergeCell ref="B99:E100"/>
    <mergeCell ref="C174:F174"/>
    <mergeCell ref="T174:V174"/>
    <mergeCell ref="C165:AD165"/>
    <mergeCell ref="C167:AD167"/>
    <mergeCell ref="B169:AE169"/>
    <mergeCell ref="B171:AE171"/>
    <mergeCell ref="B172:AE172"/>
    <mergeCell ref="E155:X155"/>
    <mergeCell ref="D159:G159"/>
    <mergeCell ref="I159:AD159"/>
    <mergeCell ref="J113:L114"/>
    <mergeCell ref="M113:Q114"/>
    <mergeCell ref="R113:V114"/>
    <mergeCell ref="T108:V109"/>
    <mergeCell ref="F102:K103"/>
    <mergeCell ref="L102:O103"/>
    <mergeCell ref="P102:AC103"/>
    <mergeCell ref="B105:D106"/>
    <mergeCell ref="W108:X109"/>
    <mergeCell ref="Z108:AB109"/>
    <mergeCell ref="AC108:AD109"/>
    <mergeCell ref="B111:D111"/>
    <mergeCell ref="E111:AD111"/>
    <mergeCell ref="B108:D109"/>
    <mergeCell ref="E108:F109"/>
    <mergeCell ref="H108:J109"/>
    <mergeCell ref="K108:L109"/>
    <mergeCell ref="B664:P664"/>
    <mergeCell ref="Q664:S664"/>
    <mergeCell ref="F91:O92"/>
    <mergeCell ref="P91:S92"/>
    <mergeCell ref="T664:V664"/>
    <mergeCell ref="W664:Y664"/>
    <mergeCell ref="B58:E59"/>
    <mergeCell ref="B67:E68"/>
    <mergeCell ref="B70:E71"/>
    <mergeCell ref="B73:E74"/>
    <mergeCell ref="B76:E77"/>
    <mergeCell ref="B79:E80"/>
    <mergeCell ref="F88:O89"/>
    <mergeCell ref="P88:S89"/>
    <mergeCell ref="F79:Q80"/>
    <mergeCell ref="Q76:S77"/>
    <mergeCell ref="F76:P77"/>
    <mergeCell ref="B82:E83"/>
    <mergeCell ref="Q82:T83"/>
    <mergeCell ref="B91:E92"/>
    <mergeCell ref="U82:AD83"/>
    <mergeCell ref="B85:E86"/>
    <mergeCell ref="Q105:R106"/>
    <mergeCell ref="T105:V106"/>
    <mergeCell ref="W105:X106"/>
    <mergeCell ref="Z105:AB106"/>
    <mergeCell ref="K105:L106"/>
    <mergeCell ref="T64:AD65"/>
    <mergeCell ref="AC105:AD106"/>
    <mergeCell ref="N105:P106"/>
    <mergeCell ref="W174:AB174"/>
    <mergeCell ref="G174:S174"/>
    <mergeCell ref="C184:AA184"/>
    <mergeCell ref="E105:F106"/>
    <mergeCell ref="H105:J106"/>
    <mergeCell ref="B56:AE56"/>
    <mergeCell ref="B54:AE54"/>
    <mergeCell ref="T73:AD74"/>
    <mergeCell ref="AC664:AE664"/>
    <mergeCell ref="B149:AE149"/>
    <mergeCell ref="B150:AE150"/>
    <mergeCell ref="B13:AE13"/>
    <mergeCell ref="B27:AE27"/>
    <mergeCell ref="B29:AE29"/>
    <mergeCell ref="C31:AE31"/>
    <mergeCell ref="B33:AE33"/>
    <mergeCell ref="C23:AE23"/>
    <mergeCell ref="C15:AE15"/>
    <mergeCell ref="C17:AE17"/>
    <mergeCell ref="C19:AE19"/>
    <mergeCell ref="C21:AE21"/>
    <mergeCell ref="C25:AE25"/>
    <mergeCell ref="C47:AE47"/>
    <mergeCell ref="B49:AE49"/>
    <mergeCell ref="B50:AE50"/>
    <mergeCell ref="B182:AE182"/>
    <mergeCell ref="S79:V80"/>
    <mergeCell ref="W79:AD80"/>
    <mergeCell ref="F82:P83"/>
    <mergeCell ref="T76:AD77"/>
    <mergeCell ref="F85:AD86"/>
    <mergeCell ref="T88:AD89"/>
    <mergeCell ref="B88:E89"/>
    <mergeCell ref="Q73:S74"/>
    <mergeCell ref="W681:Y681"/>
    <mergeCell ref="AC681:AE681"/>
    <mergeCell ref="B685:P685"/>
    <mergeCell ref="Q685:S685"/>
    <mergeCell ref="C669:AD669"/>
    <mergeCell ref="B672:AE672"/>
    <mergeCell ref="B674:P675"/>
    <mergeCell ref="Q674:V674"/>
    <mergeCell ref="W674:Y675"/>
    <mergeCell ref="Z674:AE674"/>
    <mergeCell ref="Q675:S675"/>
    <mergeCell ref="Z675:AB675"/>
    <mergeCell ref="AC675:AE675"/>
    <mergeCell ref="T675:V675"/>
    <mergeCell ref="Z664:AB664"/>
    <mergeCell ref="C35:AE35"/>
    <mergeCell ref="B37:AE37"/>
    <mergeCell ref="C39:AE39"/>
    <mergeCell ref="B41:AE41"/>
    <mergeCell ref="C43:AE43"/>
    <mergeCell ref="B45:AE45"/>
    <mergeCell ref="F67:AD68"/>
    <mergeCell ref="F70:AD71"/>
    <mergeCell ref="F73:P74"/>
    <mergeCell ref="F99:K100"/>
    <mergeCell ref="L99:O100"/>
    <mergeCell ref="P99:AC100"/>
    <mergeCell ref="B102:E103"/>
    <mergeCell ref="T91:AD92"/>
    <mergeCell ref="B132:AE132"/>
    <mergeCell ref="B134:AE134"/>
    <mergeCell ref="AB184:AD184"/>
    <mergeCell ref="I719:N719"/>
    <mergeCell ref="I720:N720"/>
    <mergeCell ref="U721:V721"/>
    <mergeCell ref="W721:X721"/>
    <mergeCell ref="B705:AE705"/>
    <mergeCell ref="C707:AD707"/>
    <mergeCell ref="W709:Y710"/>
    <mergeCell ref="Z709:AE709"/>
    <mergeCell ref="Q710:S710"/>
    <mergeCell ref="W677:Y677"/>
    <mergeCell ref="AC677:AE677"/>
    <mergeCell ref="B689:P689"/>
    <mergeCell ref="Q689:S689"/>
    <mergeCell ref="T689:V689"/>
    <mergeCell ref="W689:Y689"/>
    <mergeCell ref="AC689:AE689"/>
    <mergeCell ref="B677:P677"/>
    <mergeCell ref="Q677:S677"/>
    <mergeCell ref="T677:V677"/>
    <mergeCell ref="Z677:AB677"/>
    <mergeCell ref="Z681:AB681"/>
    <mergeCell ref="Z685:AB685"/>
    <mergeCell ref="Z689:AB689"/>
    <mergeCell ref="Z693:AB693"/>
    <mergeCell ref="B693:P693"/>
    <mergeCell ref="Q693:S693"/>
    <mergeCell ref="T693:V693"/>
    <mergeCell ref="W693:Y693"/>
    <mergeCell ref="AC693:AE693"/>
    <mergeCell ref="B681:P681"/>
    <mergeCell ref="Q681:S681"/>
    <mergeCell ref="T681:V681"/>
    <mergeCell ref="B726:AE726"/>
    <mergeCell ref="C724:E724"/>
    <mergeCell ref="F724:H724"/>
    <mergeCell ref="I724:N724"/>
    <mergeCell ref="O724:P724"/>
    <mergeCell ref="Q724:R724"/>
    <mergeCell ref="S724:T724"/>
    <mergeCell ref="U724:V724"/>
    <mergeCell ref="W724:X724"/>
    <mergeCell ref="Y724:Z724"/>
    <mergeCell ref="T685:V685"/>
    <mergeCell ref="W685:Y685"/>
    <mergeCell ref="AC685:AE685"/>
    <mergeCell ref="C700:AD700"/>
    <mergeCell ref="B703:AE703"/>
    <mergeCell ref="F723:H723"/>
    <mergeCell ref="I723:N723"/>
    <mergeCell ref="O723:P723"/>
    <mergeCell ref="Q723:R723"/>
    <mergeCell ref="S723:T723"/>
    <mergeCell ref="U723:V723"/>
    <mergeCell ref="W723:X723"/>
    <mergeCell ref="Y723:Z723"/>
    <mergeCell ref="AA723:AB723"/>
    <mergeCell ref="AC723:AD723"/>
    <mergeCell ref="C718:N718"/>
    <mergeCell ref="C721:E721"/>
    <mergeCell ref="F721:H721"/>
    <mergeCell ref="I721:N721"/>
    <mergeCell ref="O721:P721"/>
    <mergeCell ref="Q721:R721"/>
    <mergeCell ref="S721:T721"/>
    <mergeCell ref="T710:V710"/>
    <mergeCell ref="Z710:AB710"/>
    <mergeCell ref="AC710:AE710"/>
    <mergeCell ref="Q712:S712"/>
    <mergeCell ref="T712:V712"/>
    <mergeCell ref="O719:P719"/>
    <mergeCell ref="Q719:R719"/>
    <mergeCell ref="W716:Y716"/>
    <mergeCell ref="Z716:AB716"/>
    <mergeCell ref="AC716:AE716"/>
    <mergeCell ref="AA719:AB719"/>
    <mergeCell ref="AC719:AD719"/>
    <mergeCell ref="Y721:Z721"/>
    <mergeCell ref="AA721:AB721"/>
    <mergeCell ref="AC721:AD721"/>
    <mergeCell ref="AA724:AB724"/>
    <mergeCell ref="AC724:AD724"/>
    <mergeCell ref="S720:T720"/>
    <mergeCell ref="U720:V720"/>
    <mergeCell ref="W720:X720"/>
    <mergeCell ref="Y720:Z720"/>
    <mergeCell ref="AA718:AD718"/>
    <mergeCell ref="O718:Z718"/>
    <mergeCell ref="C722:E722"/>
    <mergeCell ref="F722:H722"/>
    <mergeCell ref="I722:N722"/>
    <mergeCell ref="O722:P722"/>
    <mergeCell ref="Q722:R722"/>
    <mergeCell ref="S722:T722"/>
    <mergeCell ref="U722:V722"/>
    <mergeCell ref="W722:X722"/>
    <mergeCell ref="Y722:Z722"/>
    <mergeCell ref="AA722:AB722"/>
    <mergeCell ref="AC722:AD722"/>
    <mergeCell ref="C723:E723"/>
    <mergeCell ref="B771:P771"/>
    <mergeCell ref="V771:X771"/>
    <mergeCell ref="Q771:T771"/>
    <mergeCell ref="C745:AD745"/>
    <mergeCell ref="B748:AE748"/>
    <mergeCell ref="B750:AE750"/>
    <mergeCell ref="B752:P753"/>
    <mergeCell ref="C728:AD728"/>
    <mergeCell ref="B734:P734"/>
    <mergeCell ref="Q734:S734"/>
    <mergeCell ref="T734:V734"/>
    <mergeCell ref="W734:Y734"/>
    <mergeCell ref="Z734:AB734"/>
    <mergeCell ref="AC734:AE734"/>
    <mergeCell ref="B738:P738"/>
    <mergeCell ref="Q738:S738"/>
    <mergeCell ref="T738:V738"/>
    <mergeCell ref="W738:Y738"/>
    <mergeCell ref="Z738:AB738"/>
    <mergeCell ref="AC738:AE738"/>
    <mergeCell ref="B794:P794"/>
    <mergeCell ref="B798:P798"/>
    <mergeCell ref="Q794:T794"/>
    <mergeCell ref="V794:X794"/>
    <mergeCell ref="Z794:AC794"/>
    <mergeCell ref="Q798:T798"/>
    <mergeCell ref="V798:X798"/>
    <mergeCell ref="Z798:AC798"/>
    <mergeCell ref="B786:P786"/>
    <mergeCell ref="B790:P790"/>
    <mergeCell ref="Q786:T786"/>
    <mergeCell ref="V786:X786"/>
    <mergeCell ref="Z786:AC786"/>
    <mergeCell ref="Q790:T790"/>
    <mergeCell ref="V790:X790"/>
    <mergeCell ref="Z790:AC790"/>
    <mergeCell ref="B775:P775"/>
    <mergeCell ref="V775:X775"/>
    <mergeCell ref="B779:AE779"/>
    <mergeCell ref="B783:P784"/>
    <mergeCell ref="C781:AD781"/>
    <mergeCell ref="Q775:T775"/>
    <mergeCell ref="B820:AE820"/>
    <mergeCell ref="C822:AD822"/>
    <mergeCell ref="B810:P810"/>
    <mergeCell ref="B814:P814"/>
    <mergeCell ref="Q810:T810"/>
    <mergeCell ref="V810:X810"/>
    <mergeCell ref="Z810:AC810"/>
    <mergeCell ref="Q814:T814"/>
    <mergeCell ref="V814:X814"/>
    <mergeCell ref="Z814:AC814"/>
    <mergeCell ref="B802:P802"/>
    <mergeCell ref="B806:P806"/>
    <mergeCell ref="Q802:T802"/>
    <mergeCell ref="V802:X802"/>
    <mergeCell ref="Z802:AC802"/>
    <mergeCell ref="Q806:T806"/>
    <mergeCell ref="V806:X806"/>
    <mergeCell ref="Z806:AC806"/>
    <mergeCell ref="A818:B818"/>
    <mergeCell ref="AA824:AC824"/>
    <mergeCell ref="D825:H825"/>
    <mergeCell ref="I825:K825"/>
    <mergeCell ref="L825:N825"/>
    <mergeCell ref="O825:Q825"/>
    <mergeCell ref="R825:T825"/>
    <mergeCell ref="U825:W825"/>
    <mergeCell ref="X825:Z825"/>
    <mergeCell ref="AA825:AC825"/>
    <mergeCell ref="G833:L833"/>
    <mergeCell ref="M833:P833"/>
    <mergeCell ref="Q833:V833"/>
    <mergeCell ref="W833:Z833"/>
    <mergeCell ref="G834:L834"/>
    <mergeCell ref="M834:P834"/>
    <mergeCell ref="Q834:V834"/>
    <mergeCell ref="W834:Z834"/>
    <mergeCell ref="C831:AD831"/>
    <mergeCell ref="B829:P829"/>
    <mergeCell ref="Q827:U827"/>
    <mergeCell ref="AA827:AE827"/>
    <mergeCell ref="V827:Z827"/>
    <mergeCell ref="D824:H824"/>
    <mergeCell ref="I824:K824"/>
    <mergeCell ref="L824:N824"/>
    <mergeCell ref="O824:Q824"/>
    <mergeCell ref="R824:T824"/>
    <mergeCell ref="U824:W824"/>
    <mergeCell ref="X824:Z824"/>
    <mergeCell ref="Q829:U829"/>
    <mergeCell ref="V829:Z829"/>
    <mergeCell ref="AA829:AE829"/>
    <mergeCell ref="W836:Z836"/>
    <mergeCell ref="G837:L837"/>
    <mergeCell ref="M837:P837"/>
    <mergeCell ref="Q837:V837"/>
    <mergeCell ref="W837:Z837"/>
    <mergeCell ref="G835:L835"/>
    <mergeCell ref="F864:AB864"/>
    <mergeCell ref="F865:AB865"/>
    <mergeCell ref="F866:AB866"/>
    <mergeCell ref="F867:AB867"/>
    <mergeCell ref="F869:AB869"/>
    <mergeCell ref="B855:AE855"/>
    <mergeCell ref="B856:AE856"/>
    <mergeCell ref="B857:AE857"/>
    <mergeCell ref="B859:AE859"/>
    <mergeCell ref="F863:AB863"/>
    <mergeCell ref="A848:B848"/>
    <mergeCell ref="B860:AE860"/>
    <mergeCell ref="B858:AE858"/>
    <mergeCell ref="K888:N888"/>
    <mergeCell ref="O888:AB888"/>
    <mergeCell ref="S885:T885"/>
    <mergeCell ref="V767:X767"/>
    <mergeCell ref="V755:X755"/>
    <mergeCell ref="B759:P759"/>
    <mergeCell ref="V759:X759"/>
    <mergeCell ref="C729:AD729"/>
    <mergeCell ref="B731:P732"/>
    <mergeCell ref="Q731:V731"/>
    <mergeCell ref="W731:Y732"/>
    <mergeCell ref="Z731:AE731"/>
    <mergeCell ref="Q732:S732"/>
    <mergeCell ref="T732:V732"/>
    <mergeCell ref="Z732:AB732"/>
    <mergeCell ref="AC732:AE732"/>
    <mergeCell ref="B763:P763"/>
    <mergeCell ref="V763:X763"/>
    <mergeCell ref="B755:P755"/>
    <mergeCell ref="V752:X753"/>
    <mergeCell ref="Q752:T753"/>
    <mergeCell ref="Z752:AC753"/>
    <mergeCell ref="Q755:T755"/>
    <mergeCell ref="Q759:T759"/>
    <mergeCell ref="Q763:T763"/>
    <mergeCell ref="Z755:AC755"/>
    <mergeCell ref="Z759:AC759"/>
    <mergeCell ref="Z763:AC763"/>
    <mergeCell ref="Z767:AC767"/>
    <mergeCell ref="Q767:T767"/>
    <mergeCell ref="B767:P767"/>
    <mergeCell ref="Q836:V836"/>
    <mergeCell ref="AC890:AE891"/>
    <mergeCell ref="AC893:AE894"/>
    <mergeCell ref="AC896:AE897"/>
    <mergeCell ref="Z771:AC771"/>
    <mergeCell ref="Z775:AC775"/>
    <mergeCell ref="Q783:T784"/>
    <mergeCell ref="V783:X784"/>
    <mergeCell ref="Z783:AC784"/>
    <mergeCell ref="B839:AE839"/>
    <mergeCell ref="B840:AE844"/>
    <mergeCell ref="C846:AD846"/>
    <mergeCell ref="C851:AD851"/>
    <mergeCell ref="B854:AE854"/>
    <mergeCell ref="AC888:AE888"/>
    <mergeCell ref="B882:AE882"/>
    <mergeCell ref="O884:AB884"/>
    <mergeCell ref="B885:G886"/>
    <mergeCell ref="O885:P885"/>
    <mergeCell ref="Q885:R885"/>
    <mergeCell ref="Q886:R886"/>
    <mergeCell ref="M835:P835"/>
    <mergeCell ref="Q835:V835"/>
    <mergeCell ref="W835:Z835"/>
    <mergeCell ref="G836:L836"/>
    <mergeCell ref="M836:P836"/>
    <mergeCell ref="S886:T886"/>
    <mergeCell ref="U886:V886"/>
    <mergeCell ref="W886:X886"/>
    <mergeCell ref="Y886:Z886"/>
    <mergeCell ref="AA886:AB886"/>
    <mergeCell ref="B888:G888"/>
    <mergeCell ref="H888:J888"/>
    <mergeCell ref="K924:N924"/>
    <mergeCell ref="U918:V918"/>
    <mergeCell ref="AA890:AB890"/>
    <mergeCell ref="S900:T900"/>
    <mergeCell ref="U900:V900"/>
    <mergeCell ref="W900:X900"/>
    <mergeCell ref="Y900:Z900"/>
    <mergeCell ref="AA906:AB906"/>
    <mergeCell ref="U894:V894"/>
    <mergeCell ref="W894:X894"/>
    <mergeCell ref="Y894:Z894"/>
    <mergeCell ref="AA894:AB894"/>
    <mergeCell ref="K897:N897"/>
    <mergeCell ref="O897:P897"/>
    <mergeCell ref="Q897:R897"/>
    <mergeCell ref="S897:T897"/>
    <mergeCell ref="U897:V897"/>
    <mergeCell ref="W897:X897"/>
    <mergeCell ref="Y897:Z897"/>
    <mergeCell ref="AA897:AB897"/>
    <mergeCell ref="K896:N896"/>
    <mergeCell ref="O896:P896"/>
    <mergeCell ref="K890:N890"/>
    <mergeCell ref="O890:P890"/>
    <mergeCell ref="Y890:Z890"/>
    <mergeCell ref="O891:P891"/>
    <mergeCell ref="Q890:R890"/>
    <mergeCell ref="S890:T890"/>
    <mergeCell ref="U890:V890"/>
    <mergeCell ref="W890:X890"/>
    <mergeCell ref="AA896:AB896"/>
    <mergeCell ref="K923:N923"/>
    <mergeCell ref="Q936:R936"/>
    <mergeCell ref="S936:T936"/>
    <mergeCell ref="U936:V936"/>
    <mergeCell ref="W936:X936"/>
    <mergeCell ref="Y936:Z936"/>
    <mergeCell ref="AA930:AB930"/>
    <mergeCell ref="K933:N933"/>
    <mergeCell ref="O933:P933"/>
    <mergeCell ref="Q933:R933"/>
    <mergeCell ref="S933:T933"/>
    <mergeCell ref="U933:V933"/>
    <mergeCell ref="W933:X933"/>
    <mergeCell ref="Y933:Z933"/>
    <mergeCell ref="AA933:AB933"/>
    <mergeCell ref="K930:N930"/>
    <mergeCell ref="K929:N929"/>
    <mergeCell ref="O929:P929"/>
    <mergeCell ref="Q929:R929"/>
    <mergeCell ref="S929:T929"/>
    <mergeCell ref="W930:X930"/>
    <mergeCell ref="Y930:Z930"/>
    <mergeCell ref="AA936:AB936"/>
    <mergeCell ref="AA929:AB929"/>
    <mergeCell ref="K932:N932"/>
    <mergeCell ref="O932:P932"/>
    <mergeCell ref="Q932:R932"/>
    <mergeCell ref="S932:T932"/>
    <mergeCell ref="U932:V932"/>
    <mergeCell ref="W932:X932"/>
    <mergeCell ref="Y932:Z932"/>
    <mergeCell ref="AA932:AB932"/>
    <mergeCell ref="U885:V885"/>
    <mergeCell ref="W885:X885"/>
    <mergeCell ref="Y885:Z885"/>
    <mergeCell ref="AA885:AB885"/>
    <mergeCell ref="O886:P886"/>
    <mergeCell ref="K936:N936"/>
    <mergeCell ref="AA900:AB900"/>
    <mergeCell ref="K903:N903"/>
    <mergeCell ref="O903:P903"/>
    <mergeCell ref="Q903:R903"/>
    <mergeCell ref="S903:T903"/>
    <mergeCell ref="U903:V903"/>
    <mergeCell ref="W903:X903"/>
    <mergeCell ref="Y903:Z903"/>
    <mergeCell ref="AA903:AB903"/>
    <mergeCell ref="K900:N900"/>
    <mergeCell ref="O900:P900"/>
    <mergeCell ref="Q900:R900"/>
    <mergeCell ref="K906:N906"/>
    <mergeCell ref="O924:P924"/>
    <mergeCell ref="Q924:R924"/>
    <mergeCell ref="S924:T924"/>
    <mergeCell ref="U924:V924"/>
    <mergeCell ref="O906:P906"/>
    <mergeCell ref="Q906:R906"/>
    <mergeCell ref="S906:T906"/>
    <mergeCell ref="U906:V906"/>
    <mergeCell ref="W906:X906"/>
    <mergeCell ref="Y906:Z906"/>
    <mergeCell ref="S894:T894"/>
    <mergeCell ref="Q894:R894"/>
    <mergeCell ref="B915:AE915"/>
    <mergeCell ref="S1035:T1035"/>
    <mergeCell ref="U1035:V1035"/>
    <mergeCell ref="W1035:X1035"/>
    <mergeCell ref="Y1035:Z1035"/>
    <mergeCell ref="S1032:T1032"/>
    <mergeCell ref="U1032:V1032"/>
    <mergeCell ref="W1032:X1032"/>
    <mergeCell ref="Y1032:Z1032"/>
    <mergeCell ref="Q896:R896"/>
    <mergeCell ref="S896:T896"/>
    <mergeCell ref="U896:V896"/>
    <mergeCell ref="W896:X896"/>
    <mergeCell ref="Y896:Z896"/>
    <mergeCell ref="O930:P930"/>
    <mergeCell ref="Q930:R930"/>
    <mergeCell ref="S930:T930"/>
    <mergeCell ref="U930:V930"/>
    <mergeCell ref="O1023:P1023"/>
    <mergeCell ref="Q1023:R1023"/>
    <mergeCell ref="W1016:X1016"/>
    <mergeCell ref="Y1016:Z1016"/>
    <mergeCell ref="Y1011:Z1011"/>
    <mergeCell ref="E911:AE911"/>
    <mergeCell ref="E956:AE956"/>
    <mergeCell ref="B921:G921"/>
    <mergeCell ref="H921:J921"/>
    <mergeCell ref="B918:G919"/>
    <mergeCell ref="Y918:Z918"/>
    <mergeCell ref="AA918:AB918"/>
    <mergeCell ref="O919:P919"/>
    <mergeCell ref="B923:G924"/>
    <mergeCell ref="O936:P936"/>
    <mergeCell ref="K1019:N1019"/>
    <mergeCell ref="Y1019:Z1019"/>
    <mergeCell ref="AA1019:AB1019"/>
    <mergeCell ref="K1032:N1032"/>
    <mergeCell ref="O1032:P1032"/>
    <mergeCell ref="Q1032:R1032"/>
    <mergeCell ref="AA1032:AB1032"/>
    <mergeCell ref="K1022:N1022"/>
    <mergeCell ref="O1022:P1022"/>
    <mergeCell ref="Q1022:R1022"/>
    <mergeCell ref="S1022:T1022"/>
    <mergeCell ref="U1022:V1022"/>
    <mergeCell ref="W1022:X1022"/>
    <mergeCell ref="Y1022:Z1022"/>
    <mergeCell ref="AA1022:AB1022"/>
    <mergeCell ref="S1031:T1031"/>
    <mergeCell ref="AA1029:AB1029"/>
    <mergeCell ref="S1023:T1023"/>
    <mergeCell ref="U1023:V1023"/>
    <mergeCell ref="W1023:X1023"/>
    <mergeCell ref="Y1023:Z1023"/>
    <mergeCell ref="AA1023:AB1023"/>
    <mergeCell ref="U1031:V1031"/>
    <mergeCell ref="W1031:X1031"/>
    <mergeCell ref="U1029:V1029"/>
    <mergeCell ref="W1029:X1029"/>
    <mergeCell ref="Y1029:Z1029"/>
    <mergeCell ref="Y1026:Z1026"/>
    <mergeCell ref="AA1026:AB1026"/>
    <mergeCell ref="K1038:N1038"/>
    <mergeCell ref="O1038:P1038"/>
    <mergeCell ref="Q1038:R1038"/>
    <mergeCell ref="S1038:T1038"/>
    <mergeCell ref="U1038:V1038"/>
    <mergeCell ref="W1038:X1038"/>
    <mergeCell ref="Y1038:Z1038"/>
    <mergeCell ref="AA1038:AB1038"/>
    <mergeCell ref="K1040:N1040"/>
    <mergeCell ref="O1040:P1040"/>
    <mergeCell ref="Q1040:R1040"/>
    <mergeCell ref="S1040:T1040"/>
    <mergeCell ref="U1040:V1040"/>
    <mergeCell ref="K1050:N1050"/>
    <mergeCell ref="O1050:P1050"/>
    <mergeCell ref="Q1050:R1050"/>
    <mergeCell ref="S1050:T1050"/>
    <mergeCell ref="U1050:V1050"/>
    <mergeCell ref="W1050:X1050"/>
    <mergeCell ref="Y1050:Z1050"/>
    <mergeCell ref="AA1050:AB1050"/>
    <mergeCell ref="Q1044:R1044"/>
    <mergeCell ref="O1047:P1047"/>
    <mergeCell ref="AA1041:AB1041"/>
    <mergeCell ref="Y1043:Z1043"/>
    <mergeCell ref="AA1043:AB1043"/>
    <mergeCell ref="K1049:N1049"/>
    <mergeCell ref="O1049:P1049"/>
    <mergeCell ref="Q1049:R1049"/>
    <mergeCell ref="S1049:T1049"/>
    <mergeCell ref="K1044:N1044"/>
    <mergeCell ref="O1044:P1044"/>
    <mergeCell ref="AA1016:AB1016"/>
    <mergeCell ref="S1055:T1055"/>
    <mergeCell ref="U1055:V1055"/>
    <mergeCell ref="W1055:X1055"/>
    <mergeCell ref="Y1055:Z1055"/>
    <mergeCell ref="AA1055:AB1055"/>
    <mergeCell ref="O1071:P1071"/>
    <mergeCell ref="Q1071:R1071"/>
    <mergeCell ref="S1071:T1071"/>
    <mergeCell ref="U1071:V1071"/>
    <mergeCell ref="W1071:X1071"/>
    <mergeCell ref="Y1071:Z1071"/>
    <mergeCell ref="AA1071:AB1071"/>
    <mergeCell ref="O1072:P1072"/>
    <mergeCell ref="Q1072:R1072"/>
    <mergeCell ref="S1072:T1072"/>
    <mergeCell ref="U1072:V1072"/>
    <mergeCell ref="W1072:X1072"/>
    <mergeCell ref="Y1072:Z1072"/>
    <mergeCell ref="AA1072:AB1072"/>
    <mergeCell ref="Q1058:R1058"/>
    <mergeCell ref="S1058:T1058"/>
    <mergeCell ref="U1058:V1058"/>
    <mergeCell ref="W1058:X1058"/>
    <mergeCell ref="Y1058:Z1058"/>
    <mergeCell ref="AA1058:AB1058"/>
    <mergeCell ref="AA1047:AB1047"/>
    <mergeCell ref="O1019:P1019"/>
    <mergeCell ref="Q1019:R1019"/>
    <mergeCell ref="S1019:T1019"/>
    <mergeCell ref="U1019:V1019"/>
    <mergeCell ref="W1019:X1019"/>
    <mergeCell ref="B1074:G1074"/>
    <mergeCell ref="H1074:J1074"/>
    <mergeCell ref="K1074:N1074"/>
    <mergeCell ref="O1074:AB1074"/>
    <mergeCell ref="AC1074:AE1074"/>
    <mergeCell ref="K1076:N1076"/>
    <mergeCell ref="O1076:P1076"/>
    <mergeCell ref="Q1076:R1076"/>
    <mergeCell ref="S1076:T1076"/>
    <mergeCell ref="U1076:V1076"/>
    <mergeCell ref="W1076:X1076"/>
    <mergeCell ref="Y1076:Z1076"/>
    <mergeCell ref="AA1076:AB1076"/>
    <mergeCell ref="B1076:G1077"/>
    <mergeCell ref="H1076:J1077"/>
    <mergeCell ref="AC1076:AE1077"/>
    <mergeCell ref="K1079:N1079"/>
    <mergeCell ref="O1079:P1079"/>
    <mergeCell ref="Q1079:R1079"/>
    <mergeCell ref="S1079:T1079"/>
    <mergeCell ref="U1079:V1079"/>
    <mergeCell ref="W1079:X1079"/>
    <mergeCell ref="Y1079:Z1079"/>
    <mergeCell ref="AA1079:AB1079"/>
    <mergeCell ref="B1079:G1080"/>
    <mergeCell ref="H1079:J1080"/>
    <mergeCell ref="AC1079:AE1080"/>
    <mergeCell ref="W1077:X1077"/>
    <mergeCell ref="Y1077:Z1077"/>
    <mergeCell ref="AA1077:AB1077"/>
    <mergeCell ref="K1080:N1080"/>
    <mergeCell ref="O1080:P1080"/>
    <mergeCell ref="Q1085:R1085"/>
    <mergeCell ref="S1085:T1085"/>
    <mergeCell ref="U1085:V1085"/>
    <mergeCell ref="W1085:X1085"/>
    <mergeCell ref="Y1085:Z1085"/>
    <mergeCell ref="AA1085:AB1085"/>
    <mergeCell ref="Q1103:R1103"/>
    <mergeCell ref="S1103:T1103"/>
    <mergeCell ref="U1103:V1103"/>
    <mergeCell ref="Q1094:R1094"/>
    <mergeCell ref="S1094:T1094"/>
    <mergeCell ref="U1094:V1094"/>
    <mergeCell ref="W1094:X1094"/>
    <mergeCell ref="Y1094:Z1094"/>
    <mergeCell ref="AA1094:AB1094"/>
    <mergeCell ref="K1091:N1091"/>
    <mergeCell ref="W1089:X1089"/>
    <mergeCell ref="Y1089:Z1089"/>
    <mergeCell ref="AA1089:AB1089"/>
    <mergeCell ref="K1088:N1088"/>
    <mergeCell ref="O1091:P1091"/>
    <mergeCell ref="Q1091:R1091"/>
    <mergeCell ref="S1091:T1091"/>
    <mergeCell ref="U1091:V1091"/>
    <mergeCell ref="W1091:X1091"/>
    <mergeCell ref="S1100:T1100"/>
    <mergeCell ref="Q1097:R1097"/>
    <mergeCell ref="S1097:T1097"/>
    <mergeCell ref="U1097:V1097"/>
    <mergeCell ref="W1097:X1097"/>
    <mergeCell ref="K1100:N1100"/>
    <mergeCell ref="O1100:P1100"/>
    <mergeCell ref="Q1100:R1100"/>
    <mergeCell ref="S1089:T1089"/>
    <mergeCell ref="K1115:N1115"/>
    <mergeCell ref="O1115:P1115"/>
    <mergeCell ref="Q1115:R1115"/>
    <mergeCell ref="S1115:T1115"/>
    <mergeCell ref="AA1100:AB1100"/>
    <mergeCell ref="K1098:N1098"/>
    <mergeCell ref="O1098:P1098"/>
    <mergeCell ref="Q1098:R1098"/>
    <mergeCell ref="S1098:T1098"/>
    <mergeCell ref="U1098:V1098"/>
    <mergeCell ref="W1098:X1098"/>
    <mergeCell ref="Y1098:Z1098"/>
    <mergeCell ref="AA1098:AB1098"/>
    <mergeCell ref="U1115:V1115"/>
    <mergeCell ref="W1115:X1115"/>
    <mergeCell ref="Y1115:Z1115"/>
    <mergeCell ref="AA1115:AB1115"/>
    <mergeCell ref="K1106:N1106"/>
    <mergeCell ref="O1106:P1106"/>
    <mergeCell ref="Q1106:R1106"/>
    <mergeCell ref="S1106:T1106"/>
    <mergeCell ref="U1106:V1106"/>
    <mergeCell ref="W1106:X1106"/>
    <mergeCell ref="Y1106:Z1106"/>
    <mergeCell ref="AA1109:AB1109"/>
    <mergeCell ref="Y1097:Z1097"/>
    <mergeCell ref="AA1097:AB1097"/>
    <mergeCell ref="K1095:N1095"/>
    <mergeCell ref="Q1109:R1109"/>
    <mergeCell ref="S1109:T1109"/>
    <mergeCell ref="U1109:V1109"/>
    <mergeCell ref="K1103:N1103"/>
    <mergeCell ref="O1103:P1103"/>
    <mergeCell ref="K1118:N1118"/>
    <mergeCell ref="O1118:P1118"/>
    <mergeCell ref="Q1118:R1118"/>
    <mergeCell ref="S1118:T1118"/>
    <mergeCell ref="U1118:V1118"/>
    <mergeCell ref="W1118:X1118"/>
    <mergeCell ref="Y1118:Z1118"/>
    <mergeCell ref="AA1118:AB1118"/>
    <mergeCell ref="K1121:N1121"/>
    <mergeCell ref="O1121:P1121"/>
    <mergeCell ref="Q1121:R1121"/>
    <mergeCell ref="S1121:T1121"/>
    <mergeCell ref="U1121:V1121"/>
    <mergeCell ref="W1121:X1121"/>
    <mergeCell ref="Y1121:Z1121"/>
    <mergeCell ref="AA1121:AB1121"/>
    <mergeCell ref="K1107:N1107"/>
    <mergeCell ref="O1107:P1107"/>
    <mergeCell ref="Q1107:R1107"/>
    <mergeCell ref="U1113:V1113"/>
    <mergeCell ref="W1113:X1113"/>
    <mergeCell ref="U1112:V1112"/>
    <mergeCell ref="W1109:X1109"/>
    <mergeCell ref="Y1109:Z1109"/>
    <mergeCell ref="AA1106:AB1106"/>
    <mergeCell ref="W1103:X1103"/>
    <mergeCell ref="Y1103:Z1103"/>
    <mergeCell ref="Q1113:R1113"/>
    <mergeCell ref="S1113:T1113"/>
    <mergeCell ref="Y1169:Z1169"/>
    <mergeCell ref="AA1169:AB1169"/>
    <mergeCell ref="B1151:G1152"/>
    <mergeCell ref="B1154:G1155"/>
    <mergeCell ref="K1158:N1158"/>
    <mergeCell ref="O1158:P1158"/>
    <mergeCell ref="Q1158:R1158"/>
    <mergeCell ref="S1158:T1158"/>
    <mergeCell ref="U1158:V1158"/>
    <mergeCell ref="W1158:X1158"/>
    <mergeCell ref="Y1158:Z1158"/>
    <mergeCell ref="AA1158:AB1158"/>
    <mergeCell ref="U1157:V1157"/>
    <mergeCell ref="W1157:X1157"/>
    <mergeCell ref="Y1157:Z1157"/>
    <mergeCell ref="AA1157:AB1157"/>
    <mergeCell ref="Q1125:R1125"/>
    <mergeCell ref="S1125:T1125"/>
    <mergeCell ref="U1125:V1125"/>
    <mergeCell ref="W1125:X1125"/>
    <mergeCell ref="Y1125:Z1125"/>
    <mergeCell ref="AA1125:AB1125"/>
    <mergeCell ref="K1125:N1125"/>
    <mergeCell ref="O1125:P1125"/>
    <mergeCell ref="K1127:N1127"/>
    <mergeCell ref="O1127:P1127"/>
    <mergeCell ref="Q1127:R1127"/>
    <mergeCell ref="S1127:T1127"/>
    <mergeCell ref="U1127:V1127"/>
    <mergeCell ref="W1127:X1127"/>
    <mergeCell ref="Y1127:Z1127"/>
    <mergeCell ref="K1131:N1131"/>
    <mergeCell ref="AC1151:AE1152"/>
    <mergeCell ref="AC1154:AE1155"/>
    <mergeCell ref="S1154:T1154"/>
    <mergeCell ref="U1154:V1154"/>
    <mergeCell ref="O1199:P1199"/>
    <mergeCell ref="Q1199:R1199"/>
    <mergeCell ref="S1199:T1199"/>
    <mergeCell ref="U1199:V1199"/>
    <mergeCell ref="W1199:X1199"/>
    <mergeCell ref="Y1199:Z1199"/>
    <mergeCell ref="AA1199:AB1199"/>
    <mergeCell ref="S1143:T1143"/>
    <mergeCell ref="U1143:V1143"/>
    <mergeCell ref="W1143:X1143"/>
    <mergeCell ref="Y1143:Z1143"/>
    <mergeCell ref="AA1143:AB1143"/>
    <mergeCell ref="O1144:P1144"/>
    <mergeCell ref="Q1144:R1144"/>
    <mergeCell ref="S1144:T1144"/>
    <mergeCell ref="U1144:V1144"/>
    <mergeCell ref="W1144:X1144"/>
    <mergeCell ref="Y1144:Z1144"/>
    <mergeCell ref="AA1144:AB1144"/>
    <mergeCell ref="Q1175:R1175"/>
    <mergeCell ref="S1175:T1175"/>
    <mergeCell ref="AA1175:AB1175"/>
    <mergeCell ref="O1173:P1173"/>
    <mergeCell ref="Q1173:R1173"/>
    <mergeCell ref="S1173:T1173"/>
    <mergeCell ref="U1173:V1173"/>
    <mergeCell ref="W1173:X1173"/>
    <mergeCell ref="Y1173:Z1173"/>
    <mergeCell ref="K1176:N1176"/>
    <mergeCell ref="O1176:P1176"/>
    <mergeCell ref="Q1176:R1176"/>
    <mergeCell ref="U1175:V1175"/>
    <mergeCell ref="W1175:X1175"/>
    <mergeCell ref="Y1175:Z1175"/>
    <mergeCell ref="K1202:N1202"/>
    <mergeCell ref="O1202:P1202"/>
    <mergeCell ref="Q1202:R1202"/>
    <mergeCell ref="S1202:T1202"/>
    <mergeCell ref="U1202:V1202"/>
    <mergeCell ref="W1202:X1202"/>
    <mergeCell ref="Y1202:Z1202"/>
    <mergeCell ref="AA1202:AB1202"/>
    <mergeCell ref="K1193:N1193"/>
    <mergeCell ref="O1193:P1193"/>
    <mergeCell ref="Q1193:R1193"/>
    <mergeCell ref="S1193:T1193"/>
    <mergeCell ref="U1193:V1193"/>
    <mergeCell ref="W1193:X1193"/>
    <mergeCell ref="Y1193:Z1193"/>
    <mergeCell ref="AA1193:AB1193"/>
    <mergeCell ref="K1196:N1196"/>
    <mergeCell ref="O1196:P1196"/>
    <mergeCell ref="Q1196:R1196"/>
    <mergeCell ref="S1196:T1196"/>
    <mergeCell ref="U1196:V1196"/>
    <mergeCell ref="W1196:X1196"/>
    <mergeCell ref="Y1196:Z1196"/>
    <mergeCell ref="K1179:N1179"/>
    <mergeCell ref="O1179:P1179"/>
    <mergeCell ref="Q1179:R1179"/>
    <mergeCell ref="AA1173:AB1173"/>
    <mergeCell ref="K1161:N1161"/>
    <mergeCell ref="O1161:P1161"/>
    <mergeCell ref="Q1161:R1161"/>
    <mergeCell ref="S1161:T1161"/>
    <mergeCell ref="U1161:V1161"/>
    <mergeCell ref="W1161:X1161"/>
    <mergeCell ref="Y1170:Z1170"/>
    <mergeCell ref="AA1170:AB1170"/>
    <mergeCell ref="K1173:N1173"/>
    <mergeCell ref="U1190:V1190"/>
    <mergeCell ref="W1190:X1190"/>
    <mergeCell ref="Y1190:Z1190"/>
    <mergeCell ref="AA1190:AB1190"/>
    <mergeCell ref="K1178:N1178"/>
    <mergeCell ref="O1178:P1178"/>
    <mergeCell ref="W1181:X1181"/>
    <mergeCell ref="Y1181:Z1181"/>
    <mergeCell ref="AA1181:AB1181"/>
    <mergeCell ref="K1167:N1167"/>
    <mergeCell ref="O1167:P1167"/>
    <mergeCell ref="Q1167:R1167"/>
    <mergeCell ref="S1167:T1167"/>
    <mergeCell ref="U1167:V1167"/>
    <mergeCell ref="K1175:N1175"/>
    <mergeCell ref="O1175:P1175"/>
    <mergeCell ref="K1172:N1172"/>
    <mergeCell ref="O1172:P1172"/>
    <mergeCell ref="Q1172:R1172"/>
    <mergeCell ref="S1172:T1172"/>
    <mergeCell ref="U1172:V1172"/>
    <mergeCell ref="W1172:X1172"/>
    <mergeCell ref="Y1172:Z1172"/>
    <mergeCell ref="AA1172:AB1172"/>
    <mergeCell ref="W1167:X1167"/>
    <mergeCell ref="Y1167:Z1167"/>
    <mergeCell ref="AA1167:AB1167"/>
    <mergeCell ref="K1170:N1170"/>
    <mergeCell ref="O1170:P1170"/>
    <mergeCell ref="Q1170:R1170"/>
    <mergeCell ref="S1170:T1170"/>
    <mergeCell ref="U1170:V1170"/>
    <mergeCell ref="W1170:X1170"/>
    <mergeCell ref="Q1160:R1160"/>
    <mergeCell ref="S1160:T1160"/>
    <mergeCell ref="U1160:V1160"/>
    <mergeCell ref="W1160:X1160"/>
    <mergeCell ref="Y1160:Z1160"/>
    <mergeCell ref="AA1160:AB1160"/>
    <mergeCell ref="K1160:N1160"/>
    <mergeCell ref="O1160:P1160"/>
    <mergeCell ref="O1166:P1166"/>
    <mergeCell ref="Q1166:R1166"/>
    <mergeCell ref="S1166:T1166"/>
    <mergeCell ref="U1166:V1166"/>
    <mergeCell ref="W1166:X1166"/>
    <mergeCell ref="Y1166:Z1166"/>
    <mergeCell ref="AA1166:AB1166"/>
    <mergeCell ref="K1169:N1169"/>
    <mergeCell ref="O1169:P1169"/>
    <mergeCell ref="Q1169:R1169"/>
    <mergeCell ref="S1169:T1169"/>
    <mergeCell ref="U1169:V1169"/>
    <mergeCell ref="W1169:X1169"/>
    <mergeCell ref="S1179:T1179"/>
    <mergeCell ref="U1179:V1179"/>
    <mergeCell ref="W1179:X1179"/>
    <mergeCell ref="Y1179:Z1179"/>
    <mergeCell ref="AA1179:AB1179"/>
    <mergeCell ref="K1182:N1182"/>
    <mergeCell ref="O1182:P1182"/>
    <mergeCell ref="Q1182:R1182"/>
    <mergeCell ref="S1182:T1182"/>
    <mergeCell ref="U1182:V1182"/>
    <mergeCell ref="W1182:X1182"/>
    <mergeCell ref="Y1182:Z1182"/>
    <mergeCell ref="U1187:V1187"/>
    <mergeCell ref="W1187:X1187"/>
    <mergeCell ref="W1188:X1188"/>
    <mergeCell ref="Y1188:Z1188"/>
    <mergeCell ref="AA1188:AB1188"/>
    <mergeCell ref="Y1203:Z1203"/>
    <mergeCell ref="AA1203:AB1203"/>
    <mergeCell ref="W1194:X1194"/>
    <mergeCell ref="Y1194:Z1194"/>
    <mergeCell ref="AA1194:AB1194"/>
    <mergeCell ref="K1185:N1185"/>
    <mergeCell ref="O1185:P1185"/>
    <mergeCell ref="Q1185:R1185"/>
    <mergeCell ref="S1185:T1185"/>
    <mergeCell ref="AA1196:AB1196"/>
    <mergeCell ref="K1199:N1199"/>
    <mergeCell ref="H1217:J1218"/>
    <mergeCell ref="H1220:J1221"/>
    <mergeCell ref="Y1187:Z1187"/>
    <mergeCell ref="AA1187:AB1187"/>
    <mergeCell ref="K1163:N1163"/>
    <mergeCell ref="O1163:P1163"/>
    <mergeCell ref="Q1163:R1163"/>
    <mergeCell ref="S1163:T1163"/>
    <mergeCell ref="U1163:V1163"/>
    <mergeCell ref="W1163:X1163"/>
    <mergeCell ref="Y1163:Z1163"/>
    <mergeCell ref="AA1163:AB1163"/>
    <mergeCell ref="K1184:N1184"/>
    <mergeCell ref="O1184:P1184"/>
    <mergeCell ref="Q1184:R1184"/>
    <mergeCell ref="S1184:T1184"/>
    <mergeCell ref="U1184:V1184"/>
    <mergeCell ref="W1184:X1184"/>
    <mergeCell ref="Y1184:Z1184"/>
    <mergeCell ref="AA1184:AB1184"/>
    <mergeCell ref="Q1178:R1178"/>
    <mergeCell ref="S1178:T1178"/>
    <mergeCell ref="U1178:V1178"/>
    <mergeCell ref="W1178:X1178"/>
    <mergeCell ref="Y1178:Z1178"/>
    <mergeCell ref="AA1178:AB1178"/>
    <mergeCell ref="K1181:N1181"/>
    <mergeCell ref="O1181:P1181"/>
    <mergeCell ref="Q1181:R1181"/>
    <mergeCell ref="S1181:T1181"/>
    <mergeCell ref="U1181:V1181"/>
    <mergeCell ref="K1221:N1221"/>
    <mergeCell ref="AC1215:AE1215"/>
    <mergeCell ref="B1209:AE1209"/>
    <mergeCell ref="O1211:AB1211"/>
    <mergeCell ref="B1212:G1213"/>
    <mergeCell ref="O1212:P1212"/>
    <mergeCell ref="Q1212:R1212"/>
    <mergeCell ref="S1212:T1212"/>
    <mergeCell ref="U1212:V1212"/>
    <mergeCell ref="W1212:X1212"/>
    <mergeCell ref="Y1212:Z1212"/>
    <mergeCell ref="AA1212:AB1212"/>
    <mergeCell ref="O1213:P1213"/>
    <mergeCell ref="Q1213:R1213"/>
    <mergeCell ref="S1213:T1213"/>
    <mergeCell ref="U1213:V1213"/>
    <mergeCell ref="W1213:X1213"/>
    <mergeCell ref="Y1213:Z1213"/>
    <mergeCell ref="AA1213:AB1213"/>
    <mergeCell ref="B1215:G1215"/>
    <mergeCell ref="H1215:J1215"/>
    <mergeCell ref="K1215:N1215"/>
    <mergeCell ref="B1229:G1230"/>
    <mergeCell ref="O1215:AB1215"/>
    <mergeCell ref="O1221:P1221"/>
    <mergeCell ref="Q1221:R1221"/>
    <mergeCell ref="S1221:T1221"/>
    <mergeCell ref="U1221:V1221"/>
    <mergeCell ref="W1221:X1221"/>
    <mergeCell ref="Y1221:Z1221"/>
    <mergeCell ref="AA1221:AB1221"/>
    <mergeCell ref="K1220:N1220"/>
    <mergeCell ref="O1220:P1220"/>
    <mergeCell ref="Q1220:R1220"/>
    <mergeCell ref="S1220:T1220"/>
    <mergeCell ref="U1220:V1220"/>
    <mergeCell ref="W1220:X1220"/>
    <mergeCell ref="Y1220:Z1220"/>
    <mergeCell ref="AA1220:AB1220"/>
    <mergeCell ref="B1220:G1221"/>
    <mergeCell ref="B1217:G1218"/>
    <mergeCell ref="AA1217:AB1217"/>
    <mergeCell ref="K1218:N1218"/>
    <mergeCell ref="O1218:P1218"/>
    <mergeCell ref="Q1218:R1218"/>
    <mergeCell ref="S1218:T1218"/>
    <mergeCell ref="U1218:V1218"/>
    <mergeCell ref="W1218:X1218"/>
    <mergeCell ref="Y1218:Z1218"/>
    <mergeCell ref="AA1218:AB1218"/>
    <mergeCell ref="K1217:N1217"/>
    <mergeCell ref="O1217:P1217"/>
    <mergeCell ref="Q1217:R1217"/>
    <mergeCell ref="S1217:T1217"/>
    <mergeCell ref="B1223:G1224"/>
    <mergeCell ref="B1226:G1227"/>
    <mergeCell ref="K1224:N1224"/>
    <mergeCell ref="O1224:P1224"/>
    <mergeCell ref="Q1224:R1224"/>
    <mergeCell ref="S1224:T1224"/>
    <mergeCell ref="U1224:V1224"/>
    <mergeCell ref="W1224:X1224"/>
    <mergeCell ref="Y1224:Z1224"/>
    <mergeCell ref="AA1224:AB1224"/>
    <mergeCell ref="O1227:P1227"/>
    <mergeCell ref="Q1227:R1227"/>
    <mergeCell ref="S1227:T1227"/>
    <mergeCell ref="U1227:V1227"/>
    <mergeCell ref="W1227:X1227"/>
    <mergeCell ref="Y1227:Z1227"/>
    <mergeCell ref="O1223:P1223"/>
    <mergeCell ref="Q1223:R1223"/>
    <mergeCell ref="S1223:T1223"/>
    <mergeCell ref="U1223:V1223"/>
    <mergeCell ref="W1223:X1223"/>
    <mergeCell ref="Y1223:Z1223"/>
    <mergeCell ref="AA1223:AB1223"/>
    <mergeCell ref="H1223:J1224"/>
    <mergeCell ref="H1226:J1227"/>
    <mergeCell ref="K1223:N1223"/>
    <mergeCell ref="B1251:G1251"/>
    <mergeCell ref="H1251:J1251"/>
    <mergeCell ref="K1251:N1251"/>
    <mergeCell ref="O1251:AB1251"/>
    <mergeCell ref="B1253:G1254"/>
    <mergeCell ref="H1253:J1254"/>
    <mergeCell ref="S1260:T1260"/>
    <mergeCell ref="U1260:V1260"/>
    <mergeCell ref="B1256:G1257"/>
    <mergeCell ref="B1259:G1260"/>
    <mergeCell ref="H1256:J1257"/>
    <mergeCell ref="H1259:J1260"/>
    <mergeCell ref="K1259:N1259"/>
    <mergeCell ref="O1259:P1259"/>
    <mergeCell ref="Q1259:R1259"/>
    <mergeCell ref="S1259:T1259"/>
    <mergeCell ref="U1259:V1259"/>
    <mergeCell ref="O1266:P1266"/>
    <mergeCell ref="Q1266:R1266"/>
    <mergeCell ref="S1266:T1266"/>
    <mergeCell ref="U1266:V1266"/>
    <mergeCell ref="W1266:X1266"/>
    <mergeCell ref="Y1266:Z1266"/>
    <mergeCell ref="U1256:V1256"/>
    <mergeCell ref="W1256:X1256"/>
    <mergeCell ref="Y1256:Z1256"/>
    <mergeCell ref="AA1256:AB1256"/>
    <mergeCell ref="K1257:N1257"/>
    <mergeCell ref="O1257:P1257"/>
    <mergeCell ref="Q1257:R1257"/>
    <mergeCell ref="S1257:T1257"/>
    <mergeCell ref="U1257:V1257"/>
    <mergeCell ref="W1257:X1257"/>
    <mergeCell ref="Y1257:Z1257"/>
    <mergeCell ref="AA1257:AB1257"/>
    <mergeCell ref="K1260:N1260"/>
    <mergeCell ref="O1260:P1260"/>
    <mergeCell ref="Q1260:R1260"/>
    <mergeCell ref="AC1310:AE1310"/>
    <mergeCell ref="B1287:AE1287"/>
    <mergeCell ref="O1289:AB1289"/>
    <mergeCell ref="B1290:G1291"/>
    <mergeCell ref="O1290:P1290"/>
    <mergeCell ref="Q1290:R1290"/>
    <mergeCell ref="S1290:T1290"/>
    <mergeCell ref="U1290:V1290"/>
    <mergeCell ref="W1290:X1290"/>
    <mergeCell ref="Y1290:Z1290"/>
    <mergeCell ref="AA1290:AB1290"/>
    <mergeCell ref="O1291:P1291"/>
    <mergeCell ref="Q1291:R1291"/>
    <mergeCell ref="S1291:T1291"/>
    <mergeCell ref="U1291:V1291"/>
    <mergeCell ref="W1291:X1291"/>
    <mergeCell ref="Y1291:Z1291"/>
    <mergeCell ref="AA1291:AB1291"/>
    <mergeCell ref="B1293:G1293"/>
    <mergeCell ref="H1293:J1293"/>
    <mergeCell ref="K1293:N1293"/>
    <mergeCell ref="O1293:AB1293"/>
    <mergeCell ref="AC1293:AE1293"/>
    <mergeCell ref="B1295:G1295"/>
    <mergeCell ref="H1295:J1295"/>
    <mergeCell ref="K1295:N1295"/>
    <mergeCell ref="O1295:P1295"/>
    <mergeCell ref="Q1295:R1295"/>
    <mergeCell ref="S1295:T1295"/>
    <mergeCell ref="U1295:V1295"/>
    <mergeCell ref="W1295:X1295"/>
    <mergeCell ref="H1310:J1310"/>
    <mergeCell ref="K1310:N1310"/>
    <mergeCell ref="O1310:P1310"/>
    <mergeCell ref="Q1310:R1310"/>
    <mergeCell ref="S1310:T1310"/>
    <mergeCell ref="U1310:V1310"/>
    <mergeCell ref="W1310:X1310"/>
    <mergeCell ref="Y1310:Z1310"/>
    <mergeCell ref="AA1310:AB1310"/>
    <mergeCell ref="Y1295:Z1295"/>
    <mergeCell ref="AA1295:AB1295"/>
    <mergeCell ref="B1303:G1303"/>
    <mergeCell ref="H1303:J1303"/>
    <mergeCell ref="K1303:N1303"/>
    <mergeCell ref="O1303:P1303"/>
    <mergeCell ref="Q1303:R1303"/>
    <mergeCell ref="S1303:T1303"/>
    <mergeCell ref="U1303:V1303"/>
    <mergeCell ref="W1303:X1303"/>
    <mergeCell ref="Y1303:Z1303"/>
    <mergeCell ref="AA1303:AB1303"/>
    <mergeCell ref="K1305:N1306"/>
    <mergeCell ref="O1305:P1306"/>
    <mergeCell ref="Q1305:R1306"/>
    <mergeCell ref="S1305:T1306"/>
    <mergeCell ref="U1305:V1306"/>
    <mergeCell ref="W1305:X1306"/>
    <mergeCell ref="Y1305:Z1306"/>
    <mergeCell ref="B1310:G1310"/>
    <mergeCell ref="H1336:J1337"/>
    <mergeCell ref="B1336:G1337"/>
    <mergeCell ref="S1337:T1337"/>
    <mergeCell ref="C1311:I1311"/>
    <mergeCell ref="C1312:I1312"/>
    <mergeCell ref="C1313:J1313"/>
    <mergeCell ref="C1314:I1314"/>
    <mergeCell ref="C1315:I1315"/>
    <mergeCell ref="C1316:I1316"/>
    <mergeCell ref="C1317:I1317"/>
    <mergeCell ref="C1318:I1318"/>
    <mergeCell ref="B1322:AE1322"/>
    <mergeCell ref="O1324:AB1324"/>
    <mergeCell ref="B1325:G1326"/>
    <mergeCell ref="O1326:P1326"/>
    <mergeCell ref="Q1326:R1326"/>
    <mergeCell ref="S1326:T1326"/>
    <mergeCell ref="U1326:V1326"/>
    <mergeCell ref="W1326:X1326"/>
    <mergeCell ref="Y1326:Z1326"/>
    <mergeCell ref="AA1326:AB1326"/>
    <mergeCell ref="O1325:P1325"/>
    <mergeCell ref="Q1325:R1325"/>
    <mergeCell ref="S1325:T1325"/>
    <mergeCell ref="U1325:V1325"/>
    <mergeCell ref="W1325:X1325"/>
    <mergeCell ref="Y1325:Z1325"/>
    <mergeCell ref="AA1325:AB1325"/>
    <mergeCell ref="B1328:G1328"/>
    <mergeCell ref="H1328:J1328"/>
    <mergeCell ref="K1328:N1328"/>
    <mergeCell ref="O1328:AB1328"/>
    <mergeCell ref="AC1328:AE1328"/>
    <mergeCell ref="K1330:N1330"/>
    <mergeCell ref="O1330:P1330"/>
    <mergeCell ref="Q1330:R1330"/>
    <mergeCell ref="S1330:T1330"/>
    <mergeCell ref="U1330:V1330"/>
    <mergeCell ref="W1330:X1330"/>
    <mergeCell ref="Y1330:Z1330"/>
    <mergeCell ref="AA1330:AB1330"/>
    <mergeCell ref="K1333:N1333"/>
    <mergeCell ref="O1333:P1333"/>
    <mergeCell ref="Q1333:R1333"/>
    <mergeCell ref="S1333:T1333"/>
    <mergeCell ref="U1333:V1333"/>
    <mergeCell ref="W1333:X1333"/>
    <mergeCell ref="Y1333:Z1333"/>
    <mergeCell ref="AA1333:AB1333"/>
    <mergeCell ref="AC1330:AE1331"/>
    <mergeCell ref="B1330:G1331"/>
    <mergeCell ref="B1333:G1334"/>
    <mergeCell ref="H1330:J1331"/>
    <mergeCell ref="H1333:J1334"/>
    <mergeCell ref="AC1357:AE1358"/>
    <mergeCell ref="K1348:N1348"/>
    <mergeCell ref="O1348:P1348"/>
    <mergeCell ref="Q1348:R1348"/>
    <mergeCell ref="S1348:T1348"/>
    <mergeCell ref="U1348:V1348"/>
    <mergeCell ref="W1348:X1348"/>
    <mergeCell ref="Y1348:Z1348"/>
    <mergeCell ref="AA1348:AB1348"/>
    <mergeCell ref="K1351:N1351"/>
    <mergeCell ref="O1351:P1351"/>
    <mergeCell ref="Q1351:R1351"/>
    <mergeCell ref="S1351:T1351"/>
    <mergeCell ref="U1351:V1351"/>
    <mergeCell ref="W1351:X1351"/>
    <mergeCell ref="Y1351:Z1351"/>
    <mergeCell ref="AA1351:AB1351"/>
    <mergeCell ref="O1355:P1355"/>
    <mergeCell ref="Q1355:R1355"/>
    <mergeCell ref="S1355:T1355"/>
    <mergeCell ref="U1355:V1355"/>
    <mergeCell ref="K1352:N1352"/>
    <mergeCell ref="W1355:X1355"/>
    <mergeCell ref="Y1355:Z1355"/>
    <mergeCell ref="AC1351:AE1352"/>
    <mergeCell ref="AC1354:AE1355"/>
    <mergeCell ref="K1334:N1334"/>
    <mergeCell ref="O1334:P1334"/>
    <mergeCell ref="S1374:T1374"/>
    <mergeCell ref="U1374:V1374"/>
    <mergeCell ref="W1374:X1374"/>
    <mergeCell ref="Y1374:Z1374"/>
    <mergeCell ref="AA1374:AB1374"/>
    <mergeCell ref="AC1374:AE1374"/>
    <mergeCell ref="B1370:G1370"/>
    <mergeCell ref="H1370:J1370"/>
    <mergeCell ref="K1370:N1370"/>
    <mergeCell ref="O1370:P1370"/>
    <mergeCell ref="Q1370:R1370"/>
    <mergeCell ref="S1370:T1370"/>
    <mergeCell ref="U1370:V1370"/>
    <mergeCell ref="W1370:X1370"/>
    <mergeCell ref="Y1370:Z1370"/>
    <mergeCell ref="AA1370:AB1370"/>
    <mergeCell ref="AC1370:AE1370"/>
    <mergeCell ref="C1371:I1371"/>
    <mergeCell ref="B1423:C1423"/>
    <mergeCell ref="B1424:C1424"/>
    <mergeCell ref="B1425:C1425"/>
    <mergeCell ref="B1426:C1426"/>
    <mergeCell ref="D1423:AE1423"/>
    <mergeCell ref="A1415:B1415"/>
    <mergeCell ref="W1383:X1383"/>
    <mergeCell ref="Y1383:Z1383"/>
    <mergeCell ref="AA1383:AB1383"/>
    <mergeCell ref="C1418:AD1418"/>
    <mergeCell ref="C1375:I1375"/>
    <mergeCell ref="C1376:I1376"/>
    <mergeCell ref="B1378:G1378"/>
    <mergeCell ref="H1378:J1378"/>
    <mergeCell ref="K1378:N1378"/>
    <mergeCell ref="O1378:P1378"/>
    <mergeCell ref="Q1378:R1378"/>
    <mergeCell ref="S1378:T1378"/>
    <mergeCell ref="U1378:V1378"/>
    <mergeCell ref="W1378:X1378"/>
    <mergeCell ref="Y1378:Z1378"/>
    <mergeCell ref="AA1378:AB1378"/>
    <mergeCell ref="AC1378:AE1378"/>
    <mergeCell ref="C1379:I1379"/>
    <mergeCell ref="D1411:N1411"/>
    <mergeCell ref="O1411:AC1411"/>
    <mergeCell ref="B1413:M1413"/>
    <mergeCell ref="O1383:P1383"/>
    <mergeCell ref="Q1383:R1383"/>
    <mergeCell ref="S1383:T1383"/>
    <mergeCell ref="K1383:N1383"/>
    <mergeCell ref="B1442:AE1442"/>
    <mergeCell ref="U1432:Y1432"/>
    <mergeCell ref="F1432:T1432"/>
    <mergeCell ref="B1443:C1443"/>
    <mergeCell ref="B1444:C1444"/>
    <mergeCell ref="B1445:C1445"/>
    <mergeCell ref="B1446:C1446"/>
    <mergeCell ref="D1424:AE1424"/>
    <mergeCell ref="D1425:AE1425"/>
    <mergeCell ref="D1426:AE1426"/>
    <mergeCell ref="D1427:AE1427"/>
    <mergeCell ref="D1428:AE1428"/>
    <mergeCell ref="E1421:AA1421"/>
    <mergeCell ref="B1430:AE1430"/>
    <mergeCell ref="AC1383:AE1383"/>
    <mergeCell ref="C1384:I1384"/>
    <mergeCell ref="C1385:I1385"/>
    <mergeCell ref="B1387:G1387"/>
    <mergeCell ref="H1387:J1387"/>
    <mergeCell ref="K1387:N1387"/>
    <mergeCell ref="O1387:P1387"/>
    <mergeCell ref="Q1387:R1387"/>
    <mergeCell ref="S1387:T1387"/>
    <mergeCell ref="U1387:V1387"/>
    <mergeCell ref="W1387:X1387"/>
    <mergeCell ref="Y1387:Z1387"/>
    <mergeCell ref="AA1387:AB1387"/>
    <mergeCell ref="AC1387:AE1387"/>
    <mergeCell ref="C1388:I1388"/>
    <mergeCell ref="B1427:C1427"/>
    <mergeCell ref="B1428:C1428"/>
    <mergeCell ref="U1383:V1383"/>
    <mergeCell ref="AJ1503:AJ1504"/>
    <mergeCell ref="AK1482:AK1483"/>
    <mergeCell ref="AL1482:AL1483"/>
    <mergeCell ref="AM1482:AM1483"/>
    <mergeCell ref="AA1483:AA1484"/>
    <mergeCell ref="AB1483:AE1484"/>
    <mergeCell ref="AK1484:AK1485"/>
    <mergeCell ref="AL1484:AL1485"/>
    <mergeCell ref="AM1484:AM1485"/>
    <mergeCell ref="AA1485:AA1486"/>
    <mergeCell ref="AB1485:AE1486"/>
    <mergeCell ref="AK1486:AK1487"/>
    <mergeCell ref="AL1486:AL1487"/>
    <mergeCell ref="AM1486:AM1487"/>
    <mergeCell ref="AK1463:AM1463"/>
    <mergeCell ref="C1464:D1464"/>
    <mergeCell ref="E1464:O1464"/>
    <mergeCell ref="R1464:S1464"/>
    <mergeCell ref="T1464:AD1464"/>
    <mergeCell ref="C1466:D1466"/>
    <mergeCell ref="E1466:O1466"/>
    <mergeCell ref="R1466:S1466"/>
    <mergeCell ref="T1466:AD1466"/>
    <mergeCell ref="AJ1485:AJ1486"/>
    <mergeCell ref="AJ1487:AJ1488"/>
    <mergeCell ref="AA1487:AA1488"/>
    <mergeCell ref="AB1487:AE1488"/>
    <mergeCell ref="AK1488:AK1489"/>
    <mergeCell ref="AL1488:AL1489"/>
    <mergeCell ref="AM1488:AM1489"/>
    <mergeCell ref="AA1489:AA1490"/>
    <mergeCell ref="AB1489:AE1490"/>
    <mergeCell ref="AK1490:AK1491"/>
    <mergeCell ref="AL1490:AL1491"/>
    <mergeCell ref="AM1490:AM1491"/>
    <mergeCell ref="AA1491:AA1492"/>
    <mergeCell ref="AB1491:AE1492"/>
    <mergeCell ref="AK1492:AK1493"/>
    <mergeCell ref="AL1492:AL1493"/>
    <mergeCell ref="AM1492:AM1493"/>
    <mergeCell ref="AA1493:AA1494"/>
    <mergeCell ref="AB1493:AE1494"/>
    <mergeCell ref="AK1494:AK1495"/>
    <mergeCell ref="AL1494:AL1495"/>
    <mergeCell ref="AM1494:AM1495"/>
    <mergeCell ref="AJ1489:AJ1490"/>
    <mergeCell ref="AJ1491:AJ1492"/>
    <mergeCell ref="AJ1493:AJ1494"/>
    <mergeCell ref="AJ1495:AJ1496"/>
    <mergeCell ref="AL1513:AM1513"/>
    <mergeCell ref="AL1514:AM1514"/>
    <mergeCell ref="AL1516:AM1516"/>
    <mergeCell ref="AL1517:AM1517"/>
    <mergeCell ref="AK1518:AM1520"/>
    <mergeCell ref="D1516:D1517"/>
    <mergeCell ref="E1516:L1517"/>
    <mergeCell ref="O1516:O1517"/>
    <mergeCell ref="P1516:W1517"/>
    <mergeCell ref="AA1495:AA1496"/>
    <mergeCell ref="AB1495:AE1496"/>
    <mergeCell ref="AK1496:AK1497"/>
    <mergeCell ref="AL1496:AL1497"/>
    <mergeCell ref="AM1496:AM1497"/>
    <mergeCell ref="AA1497:AA1498"/>
    <mergeCell ref="AB1497:AE1498"/>
    <mergeCell ref="AK1498:AK1499"/>
    <mergeCell ref="AL1498:AL1499"/>
    <mergeCell ref="AM1498:AM1499"/>
    <mergeCell ref="AA1499:AA1500"/>
    <mergeCell ref="AB1499:AE1500"/>
    <mergeCell ref="AK1500:AK1501"/>
    <mergeCell ref="AL1500:AL1501"/>
    <mergeCell ref="AM1500:AM1501"/>
    <mergeCell ref="AA1501:AA1502"/>
    <mergeCell ref="AB1501:AE1502"/>
    <mergeCell ref="AK1502:AK1503"/>
    <mergeCell ref="AL1502:AL1503"/>
    <mergeCell ref="AM1502:AM1503"/>
    <mergeCell ref="AJ1497:AJ1498"/>
    <mergeCell ref="AJ1499:AJ1500"/>
    <mergeCell ref="AJ1501:AJ1502"/>
    <mergeCell ref="E1513:L1514"/>
    <mergeCell ref="P1513:W1514"/>
    <mergeCell ref="AB1448:AC1448"/>
    <mergeCell ref="AB1450:AC1450"/>
    <mergeCell ref="AB1452:AC1452"/>
    <mergeCell ref="AB1454:AC1454"/>
    <mergeCell ref="AB1456:AC1456"/>
    <mergeCell ref="B1458:AE1458"/>
    <mergeCell ref="B1460:C1460"/>
    <mergeCell ref="B1462:AE1462"/>
    <mergeCell ref="B1468:AE1468"/>
    <mergeCell ref="B1470:C1470"/>
    <mergeCell ref="B1471:C1471"/>
    <mergeCell ref="B1472:C1472"/>
    <mergeCell ref="AA1480:AE1482"/>
    <mergeCell ref="B1454:C1454"/>
    <mergeCell ref="L1454:M1454"/>
    <mergeCell ref="P1454:Q1454"/>
    <mergeCell ref="D1513:D1514"/>
    <mergeCell ref="AA1503:AE1511"/>
    <mergeCell ref="O1513:O1514"/>
    <mergeCell ref="R1454:Y1454"/>
    <mergeCell ref="Z1454:AA1454"/>
    <mergeCell ref="B1456:C1456"/>
    <mergeCell ref="D1456:K1456"/>
    <mergeCell ref="L1456:M1456"/>
    <mergeCell ref="P1456:Q1456"/>
    <mergeCell ref="R1456:Y1456"/>
    <mergeCell ref="Z1456:AA1456"/>
    <mergeCell ref="N1454:O1454"/>
    <mergeCell ref="N1456:O1456"/>
    <mergeCell ref="B1448:C1448"/>
    <mergeCell ref="B1473:C1473"/>
    <mergeCell ref="B1474:C1474"/>
    <mergeCell ref="E1473:AE1473"/>
    <mergeCell ref="C1436:G1438"/>
    <mergeCell ref="J1436:R1438"/>
    <mergeCell ref="U1436:W1438"/>
    <mergeCell ref="Z1438:AC1439"/>
    <mergeCell ref="F1480:J1481"/>
    <mergeCell ref="K1480:U1481"/>
    <mergeCell ref="F1510:J1511"/>
    <mergeCell ref="K1510:U1511"/>
    <mergeCell ref="D1448:K1448"/>
    <mergeCell ref="L1448:M1448"/>
    <mergeCell ref="P1448:Q1448"/>
    <mergeCell ref="R1448:Y1448"/>
    <mergeCell ref="Z1448:AA1448"/>
    <mergeCell ref="B1450:C1450"/>
    <mergeCell ref="D1450:K1450"/>
    <mergeCell ref="L1450:M1450"/>
    <mergeCell ref="P1450:Q1450"/>
    <mergeCell ref="R1450:Y1450"/>
    <mergeCell ref="Z1450:AA1450"/>
    <mergeCell ref="B1452:C1452"/>
    <mergeCell ref="D1452:K1452"/>
    <mergeCell ref="L1452:M1452"/>
    <mergeCell ref="P1452:Q1452"/>
    <mergeCell ref="R1452:Y1452"/>
    <mergeCell ref="Z1452:AA1452"/>
    <mergeCell ref="N1448:O1448"/>
    <mergeCell ref="N1450:O1450"/>
    <mergeCell ref="N1452:O1452"/>
    <mergeCell ref="D1454:K1454"/>
    <mergeCell ref="H3:T3"/>
    <mergeCell ref="AH1419:AI1419"/>
    <mergeCell ref="AH1421:AI1421"/>
    <mergeCell ref="K1082:N1082"/>
    <mergeCell ref="O1082:P1082"/>
    <mergeCell ref="Q1082:R1082"/>
    <mergeCell ref="S1082:T1082"/>
    <mergeCell ref="U1082:V1082"/>
    <mergeCell ref="W1082:X1082"/>
    <mergeCell ref="Y1082:Z1082"/>
    <mergeCell ref="AA1082:AB1082"/>
    <mergeCell ref="K1151:N1151"/>
    <mergeCell ref="O1151:P1151"/>
    <mergeCell ref="Q1151:R1151"/>
    <mergeCell ref="S1151:T1151"/>
    <mergeCell ref="U1151:V1151"/>
    <mergeCell ref="W1151:X1151"/>
    <mergeCell ref="Y1151:Z1151"/>
    <mergeCell ref="AA1151:AB1151"/>
    <mergeCell ref="C1380:I1380"/>
    <mergeCell ref="C1381:J1381"/>
    <mergeCell ref="B1383:G1383"/>
    <mergeCell ref="H1383:J1383"/>
    <mergeCell ref="AG8:AG11"/>
    <mergeCell ref="K894:N894"/>
    <mergeCell ref="O894:P894"/>
    <mergeCell ref="C1372:I1372"/>
    <mergeCell ref="B1374:G1374"/>
    <mergeCell ref="H1374:J1374"/>
    <mergeCell ref="K1374:N1374"/>
    <mergeCell ref="O1374:P1374"/>
    <mergeCell ref="Q1374:R1374"/>
    <mergeCell ref="B1148:G1149"/>
    <mergeCell ref="B6:AE6"/>
    <mergeCell ref="D10:AC10"/>
    <mergeCell ref="B1146:G1146"/>
    <mergeCell ref="H1146:J1146"/>
    <mergeCell ref="K1146:N1146"/>
    <mergeCell ref="O1146:AB1146"/>
    <mergeCell ref="AC1146:AE1146"/>
    <mergeCell ref="K1148:N1148"/>
    <mergeCell ref="O1148:P1148"/>
    <mergeCell ref="Q1148:R1148"/>
    <mergeCell ref="S1148:T1148"/>
    <mergeCell ref="U1148:V1148"/>
    <mergeCell ref="W1148:X1148"/>
    <mergeCell ref="Y1148:Z1148"/>
    <mergeCell ref="AA1148:AB1148"/>
    <mergeCell ref="Q1130:R1130"/>
    <mergeCell ref="A880:B880"/>
    <mergeCell ref="S1130:T1130"/>
    <mergeCell ref="AC947:AE948"/>
    <mergeCell ref="B911:D911"/>
    <mergeCell ref="B956:D956"/>
    <mergeCell ref="B995:D995"/>
    <mergeCell ref="B1061:D1061"/>
    <mergeCell ref="Q1124:R1124"/>
    <mergeCell ref="S1124:T1124"/>
    <mergeCell ref="U1124:V1124"/>
    <mergeCell ref="W1124:X1124"/>
    <mergeCell ref="Y1124:Z1124"/>
    <mergeCell ref="AA1124:AB1124"/>
    <mergeCell ref="K1109:N1109"/>
    <mergeCell ref="O1109:P1109"/>
    <mergeCell ref="AG1148:AG1149"/>
    <mergeCell ref="AC1148:AE1149"/>
    <mergeCell ref="H1148:J1149"/>
    <mergeCell ref="K1152:N1152"/>
    <mergeCell ref="O1152:P1152"/>
    <mergeCell ref="Q1152:R1152"/>
    <mergeCell ref="S1152:T1152"/>
    <mergeCell ref="U1152:V1152"/>
    <mergeCell ref="W1152:X1152"/>
    <mergeCell ref="Y1152:Z1152"/>
    <mergeCell ref="AA1152:AB1152"/>
    <mergeCell ref="K1155:N1155"/>
    <mergeCell ref="O1155:P1155"/>
    <mergeCell ref="Q1155:R1155"/>
    <mergeCell ref="S1155:T1155"/>
    <mergeCell ref="U1155:V1155"/>
    <mergeCell ref="W1155:X1155"/>
    <mergeCell ref="Y1155:Z1155"/>
    <mergeCell ref="AA1155:AB1155"/>
    <mergeCell ref="AG1151:AG1152"/>
    <mergeCell ref="AG1154:AG1155"/>
    <mergeCell ref="W1154:X1154"/>
    <mergeCell ref="Y1154:Z1154"/>
    <mergeCell ref="AA1154:AB1154"/>
    <mergeCell ref="K1149:N1149"/>
    <mergeCell ref="O1149:P1149"/>
    <mergeCell ref="Q1149:R1149"/>
    <mergeCell ref="S1149:T1149"/>
    <mergeCell ref="U1149:V1149"/>
    <mergeCell ref="W1149:X1149"/>
    <mergeCell ref="Y1149:Z1149"/>
    <mergeCell ref="AA1149:AB1149"/>
    <mergeCell ref="AC1157:AE1158"/>
    <mergeCell ref="K1197:N1197"/>
    <mergeCell ref="O1197:P1197"/>
    <mergeCell ref="Q1197:R1197"/>
    <mergeCell ref="S1197:T1197"/>
    <mergeCell ref="U1197:V1197"/>
    <mergeCell ref="W1197:X1197"/>
    <mergeCell ref="Y1197:Z1197"/>
    <mergeCell ref="AA1197:AB1197"/>
    <mergeCell ref="U1185:V1185"/>
    <mergeCell ref="Y1185:Z1185"/>
    <mergeCell ref="AA1185:AB1185"/>
    <mergeCell ref="Y1161:Z1161"/>
    <mergeCell ref="AA1161:AB1161"/>
    <mergeCell ref="K1164:N1164"/>
    <mergeCell ref="O1164:P1164"/>
    <mergeCell ref="Q1164:R1164"/>
    <mergeCell ref="S1164:T1164"/>
    <mergeCell ref="U1164:V1164"/>
    <mergeCell ref="W1164:X1164"/>
    <mergeCell ref="Y1164:Z1164"/>
    <mergeCell ref="AA1164:AB1164"/>
    <mergeCell ref="K1188:N1188"/>
    <mergeCell ref="O1188:P1188"/>
    <mergeCell ref="Q1188:R1188"/>
    <mergeCell ref="AC1160:AE1161"/>
    <mergeCell ref="K1157:N1157"/>
    <mergeCell ref="O1157:P1157"/>
    <mergeCell ref="Q1157:R1157"/>
    <mergeCell ref="S1157:T1157"/>
    <mergeCell ref="S1188:T1188"/>
    <mergeCell ref="U1188:V1188"/>
    <mergeCell ref="S1191:T1191"/>
    <mergeCell ref="U1191:V1191"/>
    <mergeCell ref="W1191:X1191"/>
    <mergeCell ref="Y1191:Z1191"/>
    <mergeCell ref="AA1191:AB1191"/>
    <mergeCell ref="K1194:N1194"/>
    <mergeCell ref="O1194:P1194"/>
    <mergeCell ref="Q1194:R1194"/>
    <mergeCell ref="S1194:T1194"/>
    <mergeCell ref="AA1182:AB1182"/>
    <mergeCell ref="K1187:N1187"/>
    <mergeCell ref="O1187:P1187"/>
    <mergeCell ref="Q1187:R1187"/>
    <mergeCell ref="S1187:T1187"/>
    <mergeCell ref="K1190:N1190"/>
    <mergeCell ref="O1190:P1190"/>
    <mergeCell ref="Q1190:R1190"/>
    <mergeCell ref="S1190:T1190"/>
    <mergeCell ref="U1194:V1194"/>
    <mergeCell ref="AG1172:AG1173"/>
    <mergeCell ref="AG1175:AG1176"/>
    <mergeCell ref="AG1178:AG1179"/>
    <mergeCell ref="AC1178:AE1179"/>
    <mergeCell ref="AC1175:AE1176"/>
    <mergeCell ref="AC1172:AE1173"/>
    <mergeCell ref="AC1169:AE1170"/>
    <mergeCell ref="AC1166:AE1167"/>
    <mergeCell ref="AC1181:AE1182"/>
    <mergeCell ref="AC1184:AE1185"/>
    <mergeCell ref="AC1187:AE1188"/>
    <mergeCell ref="AG1181:AG1182"/>
    <mergeCell ref="AG1184:AG1185"/>
    <mergeCell ref="AG1187:AG1188"/>
    <mergeCell ref="AG1190:AG1191"/>
    <mergeCell ref="AG1193:AG1194"/>
    <mergeCell ref="AG1196:AG1197"/>
    <mergeCell ref="AC1190:AE1191"/>
    <mergeCell ref="AC1193:AE1194"/>
    <mergeCell ref="AC1196:AE1197"/>
    <mergeCell ref="AC1199:AE1200"/>
    <mergeCell ref="AC1202:AE1203"/>
    <mergeCell ref="B1157:G1158"/>
    <mergeCell ref="B1160:G1161"/>
    <mergeCell ref="B1163:G1164"/>
    <mergeCell ref="B1166:G1167"/>
    <mergeCell ref="B1169:G1170"/>
    <mergeCell ref="B1172:G1173"/>
    <mergeCell ref="B1175:G1176"/>
    <mergeCell ref="B1178:G1179"/>
    <mergeCell ref="B1181:G1182"/>
    <mergeCell ref="B1184:G1185"/>
    <mergeCell ref="B1187:G1188"/>
    <mergeCell ref="B1190:G1191"/>
    <mergeCell ref="B1193:G1194"/>
    <mergeCell ref="B1196:G1197"/>
    <mergeCell ref="B1199:G1200"/>
    <mergeCell ref="B1202:G1203"/>
    <mergeCell ref="W1185:X1185"/>
    <mergeCell ref="Y1176:Z1176"/>
    <mergeCell ref="AA1176:AB1176"/>
    <mergeCell ref="K1200:N1200"/>
    <mergeCell ref="O1200:P1200"/>
    <mergeCell ref="Q1200:R1200"/>
    <mergeCell ref="S1200:T1200"/>
    <mergeCell ref="U1200:V1200"/>
    <mergeCell ref="W1200:X1200"/>
    <mergeCell ref="Y1200:Z1200"/>
    <mergeCell ref="AA1200:AB1200"/>
    <mergeCell ref="K1191:N1191"/>
    <mergeCell ref="O1191:P1191"/>
    <mergeCell ref="Q1191:R1191"/>
    <mergeCell ref="AG1199:AG1200"/>
    <mergeCell ref="AG1202:AG1203"/>
    <mergeCell ref="H1151:J1152"/>
    <mergeCell ref="H1154:J1155"/>
    <mergeCell ref="H1157:J1158"/>
    <mergeCell ref="H1160:J1161"/>
    <mergeCell ref="H1163:J1164"/>
    <mergeCell ref="H1202:J1203"/>
    <mergeCell ref="H1199:J1200"/>
    <mergeCell ref="H1193:J1194"/>
    <mergeCell ref="H1196:J1197"/>
    <mergeCell ref="H1190:J1191"/>
    <mergeCell ref="H1187:J1188"/>
    <mergeCell ref="H1184:J1185"/>
    <mergeCell ref="H1181:J1182"/>
    <mergeCell ref="H1178:J1179"/>
    <mergeCell ref="H1175:J1176"/>
    <mergeCell ref="H1172:J1173"/>
    <mergeCell ref="H1169:J1170"/>
    <mergeCell ref="H1166:J1167"/>
    <mergeCell ref="AG1157:AG1158"/>
    <mergeCell ref="AG1160:AG1161"/>
    <mergeCell ref="AC1163:AE1164"/>
    <mergeCell ref="AG1163:AG1164"/>
    <mergeCell ref="AG1166:AG1167"/>
    <mergeCell ref="AG1169:AG1170"/>
    <mergeCell ref="K1203:N1203"/>
    <mergeCell ref="O1203:P1203"/>
    <mergeCell ref="Q1203:R1203"/>
    <mergeCell ref="S1203:T1203"/>
    <mergeCell ref="U1203:V1203"/>
    <mergeCell ref="W1203:X1203"/>
    <mergeCell ref="AC1217:AE1218"/>
    <mergeCell ref="AC1220:AE1221"/>
    <mergeCell ref="AC1223:AE1224"/>
    <mergeCell ref="AC1226:AE1227"/>
    <mergeCell ref="AC1229:AE1230"/>
    <mergeCell ref="AC1232:AE1233"/>
    <mergeCell ref="AC1235:AE1236"/>
    <mergeCell ref="AC1238:AE1239"/>
    <mergeCell ref="S1235:T1235"/>
    <mergeCell ref="K1233:N1233"/>
    <mergeCell ref="O1233:P1233"/>
    <mergeCell ref="Q1233:R1233"/>
    <mergeCell ref="S1233:T1233"/>
    <mergeCell ref="U1233:V1233"/>
    <mergeCell ref="W1233:X1233"/>
    <mergeCell ref="Y1233:Z1233"/>
    <mergeCell ref="AA1233:AB1233"/>
    <mergeCell ref="K1226:N1226"/>
    <mergeCell ref="O1226:P1226"/>
    <mergeCell ref="Q1226:R1226"/>
    <mergeCell ref="S1226:T1226"/>
    <mergeCell ref="U1226:V1226"/>
    <mergeCell ref="W1226:X1226"/>
    <mergeCell ref="Y1226:Z1226"/>
    <mergeCell ref="AA1226:AB1226"/>
    <mergeCell ref="U1235:V1235"/>
    <mergeCell ref="W1235:X1235"/>
    <mergeCell ref="Y1235:Z1235"/>
    <mergeCell ref="AA1235:AB1235"/>
    <mergeCell ref="K1236:N1236"/>
    <mergeCell ref="O1236:P1236"/>
    <mergeCell ref="K1238:N1238"/>
    <mergeCell ref="B1232:G1233"/>
    <mergeCell ref="B1235:G1236"/>
    <mergeCell ref="B1238:G1239"/>
    <mergeCell ref="B1248:G1249"/>
    <mergeCell ref="O1248:P1248"/>
    <mergeCell ref="Q1248:R1248"/>
    <mergeCell ref="S1248:T1248"/>
    <mergeCell ref="U1248:V1248"/>
    <mergeCell ref="W1248:X1248"/>
    <mergeCell ref="AC1251:AE1251"/>
    <mergeCell ref="K1253:N1253"/>
    <mergeCell ref="O1253:P1253"/>
    <mergeCell ref="Q1253:R1253"/>
    <mergeCell ref="S1253:T1253"/>
    <mergeCell ref="U1253:V1253"/>
    <mergeCell ref="H1229:J1230"/>
    <mergeCell ref="H1232:J1233"/>
    <mergeCell ref="H1235:J1236"/>
    <mergeCell ref="H1238:J1239"/>
    <mergeCell ref="W1253:X1253"/>
    <mergeCell ref="Y1253:Z1253"/>
    <mergeCell ref="AA1253:AB1253"/>
    <mergeCell ref="Q1236:R1236"/>
    <mergeCell ref="S1236:T1236"/>
    <mergeCell ref="U1236:V1236"/>
    <mergeCell ref="W1236:X1236"/>
    <mergeCell ref="Y1236:Z1236"/>
    <mergeCell ref="AA1236:AB1236"/>
    <mergeCell ref="B1245:AE1245"/>
    <mergeCell ref="O1247:AB1247"/>
    <mergeCell ref="O1238:P1238"/>
    <mergeCell ref="Y1248:Z1248"/>
    <mergeCell ref="AA1229:AB1229"/>
    <mergeCell ref="K1227:N1227"/>
    <mergeCell ref="AC1253:AE1254"/>
    <mergeCell ref="AG1253:AG1254"/>
    <mergeCell ref="Q1238:R1238"/>
    <mergeCell ref="S1238:T1238"/>
    <mergeCell ref="U1238:V1238"/>
    <mergeCell ref="W1238:X1238"/>
    <mergeCell ref="Y1238:Z1238"/>
    <mergeCell ref="AA1238:AB1238"/>
    <mergeCell ref="K1235:N1235"/>
    <mergeCell ref="O1235:P1235"/>
    <mergeCell ref="Q1235:R1235"/>
    <mergeCell ref="Q1229:R1229"/>
    <mergeCell ref="U1232:V1232"/>
    <mergeCell ref="W1232:X1232"/>
    <mergeCell ref="Y1232:Z1232"/>
    <mergeCell ref="AA1232:AB1232"/>
    <mergeCell ref="K1229:N1229"/>
    <mergeCell ref="O1229:P1229"/>
    <mergeCell ref="K1256:N1256"/>
    <mergeCell ref="O1256:P1256"/>
    <mergeCell ref="Q1256:R1256"/>
    <mergeCell ref="S1256:T1256"/>
    <mergeCell ref="AG1217:AG1218"/>
    <mergeCell ref="AG1220:AG1221"/>
    <mergeCell ref="AG1223:AG1224"/>
    <mergeCell ref="AG1226:AG1227"/>
    <mergeCell ref="AG1229:AG1230"/>
    <mergeCell ref="AG1232:AG1233"/>
    <mergeCell ref="AG1235:AG1236"/>
    <mergeCell ref="AG1238:AG1239"/>
    <mergeCell ref="K1254:N1254"/>
    <mergeCell ref="O1254:P1254"/>
    <mergeCell ref="Q1254:R1254"/>
    <mergeCell ref="S1254:T1254"/>
    <mergeCell ref="U1254:V1254"/>
    <mergeCell ref="W1254:X1254"/>
    <mergeCell ref="Y1254:Z1254"/>
    <mergeCell ref="AA1254:AB1254"/>
    <mergeCell ref="AA1248:AB1248"/>
    <mergeCell ref="O1249:P1249"/>
    <mergeCell ref="Q1249:R1249"/>
    <mergeCell ref="S1249:T1249"/>
    <mergeCell ref="U1249:V1249"/>
    <mergeCell ref="W1249:X1249"/>
    <mergeCell ref="Y1249:Z1249"/>
    <mergeCell ref="AA1249:AB1249"/>
    <mergeCell ref="S1229:T1229"/>
    <mergeCell ref="U1229:V1229"/>
    <mergeCell ref="W1229:X1229"/>
    <mergeCell ref="Y1229:Z1229"/>
    <mergeCell ref="B1262:G1263"/>
    <mergeCell ref="B1265:G1266"/>
    <mergeCell ref="H1262:J1263"/>
    <mergeCell ref="H1265:J1266"/>
    <mergeCell ref="K1265:N1265"/>
    <mergeCell ref="O1265:P1265"/>
    <mergeCell ref="Q1265:R1265"/>
    <mergeCell ref="S1265:T1265"/>
    <mergeCell ref="U1265:V1265"/>
    <mergeCell ref="W1265:X1265"/>
    <mergeCell ref="Y1265:Z1265"/>
    <mergeCell ref="AA1265:AB1265"/>
    <mergeCell ref="K1262:N1262"/>
    <mergeCell ref="O1262:P1262"/>
    <mergeCell ref="Q1262:R1262"/>
    <mergeCell ref="S1262:T1262"/>
    <mergeCell ref="W1259:X1259"/>
    <mergeCell ref="Y1259:Z1259"/>
    <mergeCell ref="AA1259:AB1259"/>
    <mergeCell ref="U1262:V1262"/>
    <mergeCell ref="W1262:X1262"/>
    <mergeCell ref="Y1262:Z1262"/>
    <mergeCell ref="AA1262:AB1262"/>
    <mergeCell ref="K1263:N1263"/>
    <mergeCell ref="O1263:P1263"/>
    <mergeCell ref="Q1263:R1263"/>
    <mergeCell ref="S1263:T1263"/>
    <mergeCell ref="U1263:V1263"/>
    <mergeCell ref="W1263:X1263"/>
    <mergeCell ref="Y1263:Z1263"/>
    <mergeCell ref="AA1263:AB1263"/>
    <mergeCell ref="K1266:N1266"/>
    <mergeCell ref="K1275:N1275"/>
    <mergeCell ref="O1275:P1275"/>
    <mergeCell ref="Q1275:R1275"/>
    <mergeCell ref="S1275:T1275"/>
    <mergeCell ref="U1275:V1275"/>
    <mergeCell ref="B1268:G1269"/>
    <mergeCell ref="B1271:G1272"/>
    <mergeCell ref="H1268:J1269"/>
    <mergeCell ref="H1271:J1272"/>
    <mergeCell ref="K1268:N1268"/>
    <mergeCell ref="O1268:P1268"/>
    <mergeCell ref="Q1268:R1268"/>
    <mergeCell ref="S1268:T1268"/>
    <mergeCell ref="U1268:V1268"/>
    <mergeCell ref="W1268:X1268"/>
    <mergeCell ref="Y1268:Z1268"/>
    <mergeCell ref="AA1268:AB1268"/>
    <mergeCell ref="K1271:N1271"/>
    <mergeCell ref="O1271:P1271"/>
    <mergeCell ref="Q1271:R1271"/>
    <mergeCell ref="S1271:T1271"/>
    <mergeCell ref="K1269:N1269"/>
    <mergeCell ref="O1269:P1269"/>
    <mergeCell ref="Q1269:R1269"/>
    <mergeCell ref="S1269:T1269"/>
    <mergeCell ref="U1269:V1269"/>
    <mergeCell ref="W1269:X1269"/>
    <mergeCell ref="Y1269:Z1269"/>
    <mergeCell ref="AA1269:AB1269"/>
    <mergeCell ref="K1272:N1272"/>
    <mergeCell ref="O1272:P1272"/>
    <mergeCell ref="Q1272:R1272"/>
    <mergeCell ref="S1272:T1272"/>
    <mergeCell ref="U1272:V1272"/>
    <mergeCell ref="W1272:X1272"/>
    <mergeCell ref="Y1272:Z1272"/>
    <mergeCell ref="AA1272:AB1272"/>
    <mergeCell ref="K1274:N1274"/>
    <mergeCell ref="O1274:P1274"/>
    <mergeCell ref="Q1274:R1274"/>
    <mergeCell ref="S1274:T1274"/>
    <mergeCell ref="U1274:V1274"/>
    <mergeCell ref="W1274:X1274"/>
    <mergeCell ref="Y1274:Z1274"/>
    <mergeCell ref="AA1274:AB1274"/>
    <mergeCell ref="B1274:G1275"/>
    <mergeCell ref="B1277:G1278"/>
    <mergeCell ref="B1280:G1281"/>
    <mergeCell ref="H1274:J1275"/>
    <mergeCell ref="H1277:J1278"/>
    <mergeCell ref="H1280:J1281"/>
    <mergeCell ref="K1277:N1277"/>
    <mergeCell ref="O1277:P1277"/>
    <mergeCell ref="Q1277:R1277"/>
    <mergeCell ref="S1277:T1277"/>
    <mergeCell ref="U1277:V1277"/>
    <mergeCell ref="W1277:X1277"/>
    <mergeCell ref="Y1277:Z1277"/>
    <mergeCell ref="AA1277:AB1277"/>
    <mergeCell ref="K1280:N1280"/>
    <mergeCell ref="O1280:P1280"/>
    <mergeCell ref="Q1280:R1280"/>
    <mergeCell ref="S1280:T1280"/>
    <mergeCell ref="U1280:V1280"/>
    <mergeCell ref="W1280:X1280"/>
    <mergeCell ref="Y1280:Z1280"/>
    <mergeCell ref="AA1280:AB1280"/>
    <mergeCell ref="O1278:P1278"/>
    <mergeCell ref="Q1278:R1278"/>
    <mergeCell ref="S1278:T1278"/>
    <mergeCell ref="U1278:V1278"/>
    <mergeCell ref="W1278:X1278"/>
    <mergeCell ref="Y1278:Z1278"/>
    <mergeCell ref="Q1281:R1281"/>
    <mergeCell ref="S1281:T1281"/>
    <mergeCell ref="U1281:V1281"/>
    <mergeCell ref="K1278:N1278"/>
    <mergeCell ref="K1281:N1281"/>
    <mergeCell ref="O1281:P1281"/>
    <mergeCell ref="AG1280:AG1281"/>
    <mergeCell ref="AG1277:AG1278"/>
    <mergeCell ref="AG1274:AG1275"/>
    <mergeCell ref="AG1271:AG1272"/>
    <mergeCell ref="AC1271:AE1272"/>
    <mergeCell ref="AC1268:AE1269"/>
    <mergeCell ref="AG1268:AG1269"/>
    <mergeCell ref="AC1265:AE1266"/>
    <mergeCell ref="AG1265:AG1266"/>
    <mergeCell ref="AC1262:AE1263"/>
    <mergeCell ref="AG1262:AG1263"/>
    <mergeCell ref="AC1259:AE1260"/>
    <mergeCell ref="AG1259:AG1260"/>
    <mergeCell ref="AC1256:AE1257"/>
    <mergeCell ref="AG1256:AG1257"/>
    <mergeCell ref="AC1280:AE1281"/>
    <mergeCell ref="W1275:X1275"/>
    <mergeCell ref="Y1275:Z1275"/>
    <mergeCell ref="AA1275:AB1275"/>
    <mergeCell ref="AA1278:AB1278"/>
    <mergeCell ref="W1281:X1281"/>
    <mergeCell ref="Y1281:Z1281"/>
    <mergeCell ref="AA1281:AB1281"/>
    <mergeCell ref="W1271:X1271"/>
    <mergeCell ref="Y1271:Z1271"/>
    <mergeCell ref="AA1271:AB1271"/>
    <mergeCell ref="AA1266:AB1266"/>
    <mergeCell ref="W1260:X1260"/>
    <mergeCell ref="Y1260:Z1260"/>
    <mergeCell ref="AA1260:AB1260"/>
    <mergeCell ref="W1336:X1336"/>
    <mergeCell ref="Y1336:Z1336"/>
    <mergeCell ref="AA1336:AB1336"/>
    <mergeCell ref="Y1337:Z1337"/>
    <mergeCell ref="AA1337:AB1337"/>
    <mergeCell ref="U1271:V1271"/>
    <mergeCell ref="AC1333:AE1334"/>
    <mergeCell ref="AC1336:AE1337"/>
    <mergeCell ref="AA1305:AB1306"/>
    <mergeCell ref="AC1303:AE1306"/>
    <mergeCell ref="F868:AB868"/>
    <mergeCell ref="K1331:N1331"/>
    <mergeCell ref="O1331:P1331"/>
    <mergeCell ref="Q1331:R1331"/>
    <mergeCell ref="S1331:T1331"/>
    <mergeCell ref="U1331:V1331"/>
    <mergeCell ref="W1331:X1331"/>
    <mergeCell ref="Y1331:Z1331"/>
    <mergeCell ref="AA1331:AB1331"/>
    <mergeCell ref="E995:AE995"/>
    <mergeCell ref="E1061:AE1061"/>
    <mergeCell ref="K1297:N1298"/>
    <mergeCell ref="O1297:P1298"/>
    <mergeCell ref="Q1297:R1298"/>
    <mergeCell ref="S1297:T1298"/>
    <mergeCell ref="U1297:V1298"/>
    <mergeCell ref="W1297:X1298"/>
    <mergeCell ref="Y1297:Z1298"/>
    <mergeCell ref="AA1297:AB1298"/>
    <mergeCell ref="AC1295:AE1298"/>
    <mergeCell ref="AC1274:AE1275"/>
    <mergeCell ref="AC1277:AE1278"/>
    <mergeCell ref="O1339:P1339"/>
    <mergeCell ref="Q1339:R1339"/>
    <mergeCell ref="S1339:T1339"/>
    <mergeCell ref="U1339:V1339"/>
    <mergeCell ref="W1339:X1339"/>
    <mergeCell ref="AC1339:AE1340"/>
    <mergeCell ref="AC1342:AE1343"/>
    <mergeCell ref="K1342:N1342"/>
    <mergeCell ref="O1342:P1342"/>
    <mergeCell ref="Q1342:R1342"/>
    <mergeCell ref="S1342:T1342"/>
    <mergeCell ref="U1342:V1342"/>
    <mergeCell ref="W1342:X1342"/>
    <mergeCell ref="Y1342:Z1342"/>
    <mergeCell ref="AA1342:AB1342"/>
    <mergeCell ref="K1339:N1339"/>
    <mergeCell ref="Q1334:R1334"/>
    <mergeCell ref="S1334:T1334"/>
    <mergeCell ref="U1334:V1334"/>
    <mergeCell ref="W1334:X1334"/>
    <mergeCell ref="Y1334:Z1334"/>
    <mergeCell ref="AA1334:AB1334"/>
    <mergeCell ref="K1337:N1337"/>
    <mergeCell ref="O1337:P1337"/>
    <mergeCell ref="Q1337:R1337"/>
    <mergeCell ref="U1337:V1337"/>
    <mergeCell ref="W1337:X1337"/>
    <mergeCell ref="K1336:N1336"/>
    <mergeCell ref="O1336:P1336"/>
    <mergeCell ref="Q1336:R1336"/>
    <mergeCell ref="S1336:T1336"/>
    <mergeCell ref="U1336:V1336"/>
    <mergeCell ref="H1348:J1349"/>
    <mergeCell ref="H1351:J1352"/>
    <mergeCell ref="H1354:J1355"/>
    <mergeCell ref="K1354:N1354"/>
    <mergeCell ref="O1354:P1354"/>
    <mergeCell ref="Q1354:R1354"/>
    <mergeCell ref="S1354:T1354"/>
    <mergeCell ref="U1354:V1354"/>
    <mergeCell ref="W1354:X1354"/>
    <mergeCell ref="O1345:P1345"/>
    <mergeCell ref="Q1345:R1345"/>
    <mergeCell ref="K1345:N1345"/>
    <mergeCell ref="K1355:N1355"/>
    <mergeCell ref="K1346:N1346"/>
    <mergeCell ref="O1346:P1346"/>
    <mergeCell ref="Q1346:R1346"/>
    <mergeCell ref="U1343:V1343"/>
    <mergeCell ref="W1343:X1343"/>
    <mergeCell ref="S1345:T1345"/>
    <mergeCell ref="U1345:V1345"/>
    <mergeCell ref="W1345:X1345"/>
    <mergeCell ref="B1339:G1340"/>
    <mergeCell ref="B1342:G1343"/>
    <mergeCell ref="B1345:G1346"/>
    <mergeCell ref="B1348:G1349"/>
    <mergeCell ref="B1351:G1352"/>
    <mergeCell ref="AA1352:AB1352"/>
    <mergeCell ref="S1346:T1346"/>
    <mergeCell ref="U1346:V1346"/>
    <mergeCell ref="W1346:X1346"/>
    <mergeCell ref="Y1346:Z1346"/>
    <mergeCell ref="AA1346:AB1346"/>
    <mergeCell ref="K1349:N1349"/>
    <mergeCell ref="O1349:P1349"/>
    <mergeCell ref="Q1349:R1349"/>
    <mergeCell ref="S1349:T1349"/>
    <mergeCell ref="B1354:G1355"/>
    <mergeCell ref="Y1343:Z1343"/>
    <mergeCell ref="AA1343:AB1343"/>
    <mergeCell ref="Y1345:Z1345"/>
    <mergeCell ref="AA1345:AB1345"/>
    <mergeCell ref="Y1339:Z1339"/>
    <mergeCell ref="AA1339:AB1339"/>
    <mergeCell ref="K1340:N1340"/>
    <mergeCell ref="O1340:P1340"/>
    <mergeCell ref="Q1340:R1340"/>
    <mergeCell ref="S1340:T1340"/>
    <mergeCell ref="U1340:V1340"/>
    <mergeCell ref="W1340:X1340"/>
    <mergeCell ref="Y1340:Z1340"/>
    <mergeCell ref="AA1340:AB1340"/>
    <mergeCell ref="H1339:J1340"/>
    <mergeCell ref="H1342:J1343"/>
    <mergeCell ref="AW224:AZ224"/>
    <mergeCell ref="AS223:AS227"/>
    <mergeCell ref="AT223:AU227"/>
    <mergeCell ref="AQ223:AQ227"/>
    <mergeCell ref="Y1354:Z1354"/>
    <mergeCell ref="AA1354:AB1354"/>
    <mergeCell ref="Y1358:Z1358"/>
    <mergeCell ref="AA1358:AB1358"/>
    <mergeCell ref="U1349:V1349"/>
    <mergeCell ref="W1349:X1349"/>
    <mergeCell ref="Y1349:Z1349"/>
    <mergeCell ref="AA1349:AB1349"/>
    <mergeCell ref="AC1345:AE1346"/>
    <mergeCell ref="AC1348:AE1349"/>
    <mergeCell ref="Q1343:R1343"/>
    <mergeCell ref="S1343:T1343"/>
    <mergeCell ref="B1133:D1133"/>
    <mergeCell ref="E1133:AE1133"/>
    <mergeCell ref="B1205:D1205"/>
    <mergeCell ref="E1205:AE1205"/>
    <mergeCell ref="B1241:D1241"/>
    <mergeCell ref="E1241:AE1241"/>
    <mergeCell ref="B1283:D1283"/>
    <mergeCell ref="E1283:AE1283"/>
    <mergeCell ref="B1320:D1320"/>
    <mergeCell ref="E1320:AE1320"/>
    <mergeCell ref="A1243:B1243"/>
    <mergeCell ref="AQ864:AQ868"/>
    <mergeCell ref="AS864:AS868"/>
    <mergeCell ref="AT864:AZ868"/>
    <mergeCell ref="W1352:X1352"/>
    <mergeCell ref="Y1352:Z1352"/>
    <mergeCell ref="O1365:P1365"/>
    <mergeCell ref="Q1365:R1365"/>
    <mergeCell ref="S1365:T1365"/>
    <mergeCell ref="U1365:V1365"/>
    <mergeCell ref="W1365:X1365"/>
    <mergeCell ref="Y1365:Z1365"/>
    <mergeCell ref="AA1365:AB1365"/>
    <mergeCell ref="O1366:P1366"/>
    <mergeCell ref="Q1366:R1366"/>
    <mergeCell ref="S1366:T1366"/>
    <mergeCell ref="U1366:V1366"/>
    <mergeCell ref="W1366:X1366"/>
    <mergeCell ref="H1357:J1358"/>
    <mergeCell ref="AA1355:AB1355"/>
    <mergeCell ref="K1343:N1343"/>
    <mergeCell ref="O1343:P1343"/>
    <mergeCell ref="B1357:G1358"/>
    <mergeCell ref="K1358:N1358"/>
    <mergeCell ref="O1358:P1358"/>
    <mergeCell ref="Q1358:R1358"/>
    <mergeCell ref="S1358:T1358"/>
    <mergeCell ref="U1358:V1358"/>
    <mergeCell ref="W1358:X1358"/>
    <mergeCell ref="K1357:N1357"/>
    <mergeCell ref="O1357:P1357"/>
    <mergeCell ref="Q1357:R1357"/>
    <mergeCell ref="S1357:T1357"/>
    <mergeCell ref="U1357:V1357"/>
    <mergeCell ref="W1357:X1357"/>
    <mergeCell ref="Y1357:Z1357"/>
    <mergeCell ref="AA1357:AB1357"/>
    <mergeCell ref="H1345:J1346"/>
    <mergeCell ref="AM890:AM891"/>
    <mergeCell ref="AN890:AN891"/>
    <mergeCell ref="AO890:AO891"/>
    <mergeCell ref="AP890:AP891"/>
    <mergeCell ref="Y1366:Z1366"/>
    <mergeCell ref="AA1366:AB1366"/>
    <mergeCell ref="B1368:G1368"/>
    <mergeCell ref="H1368:J1368"/>
    <mergeCell ref="K1368:N1368"/>
    <mergeCell ref="O1368:AB1368"/>
    <mergeCell ref="AC1368:AE1368"/>
    <mergeCell ref="BG865:BQ865"/>
    <mergeCell ref="B1360:D1360"/>
    <mergeCell ref="E1360:AE1360"/>
    <mergeCell ref="B1390:D1390"/>
    <mergeCell ref="E1390:AE1390"/>
    <mergeCell ref="AG1330:AG1331"/>
    <mergeCell ref="AG1333:AG1334"/>
    <mergeCell ref="AG1336:AG1337"/>
    <mergeCell ref="AG1339:AG1340"/>
    <mergeCell ref="AG1342:AG1343"/>
    <mergeCell ref="AG1345:AG1346"/>
    <mergeCell ref="AG1348:AG1349"/>
    <mergeCell ref="AG1351:AG1352"/>
    <mergeCell ref="AG1354:AG1355"/>
    <mergeCell ref="AG1357:AG1358"/>
    <mergeCell ref="O1352:P1352"/>
    <mergeCell ref="Q1352:R1352"/>
    <mergeCell ref="S1352:T1352"/>
    <mergeCell ref="U1352:V1352"/>
    <mergeCell ref="O1364:AB1364"/>
    <mergeCell ref="B1365:G1366"/>
  </mergeCells>
  <phoneticPr fontId="34" type="noConversion"/>
  <conditionalFormatting sqref="Y136">
    <cfRule type="containsText" dxfId="771" priority="1292" operator="containsText" text="TRUE">
      <formula>NOT(ISERROR(SEARCH("TRUE",Y136)))</formula>
    </cfRule>
  </conditionalFormatting>
  <conditionalFormatting sqref="Y155">
    <cfRule type="containsText" dxfId="770" priority="1291" operator="containsText" text="TRUE">
      <formula>NOT(ISERROR(SEARCH("TRUE",Y155)))</formula>
    </cfRule>
  </conditionalFormatting>
  <conditionalFormatting sqref="Y161">
    <cfRule type="containsText" dxfId="769" priority="1290" operator="containsText" text="TRUE">
      <formula>NOT(ISERROR(SEARCH("TRUE",Y161)))</formula>
    </cfRule>
  </conditionalFormatting>
  <conditionalFormatting sqref="U163">
    <cfRule type="containsText" dxfId="768" priority="1289" operator="containsText" text="TRUE">
      <formula>NOT(ISERROR(SEARCH("TRUE",U163)))</formula>
    </cfRule>
  </conditionalFormatting>
  <conditionalFormatting sqref="N586:P590 AC586:AE590">
    <cfRule type="containsErrors" dxfId="767" priority="1287">
      <formula>ISERROR(N586)</formula>
    </cfRule>
  </conditionalFormatting>
  <conditionalFormatting sqref="Z242:AE242 AC1279">
    <cfRule type="cellIs" dxfId="766" priority="1285" operator="equal">
      <formula>0</formula>
    </cfRule>
  </conditionalFormatting>
  <conditionalFormatting sqref="Z293:AE293">
    <cfRule type="cellIs" dxfId="765" priority="1187" operator="equal">
      <formula>0</formula>
    </cfRule>
  </conditionalFormatting>
  <conditionalFormatting sqref="Z246:AE246">
    <cfRule type="cellIs" dxfId="764" priority="1200" operator="equal">
      <formula>0</formula>
    </cfRule>
  </conditionalFormatting>
  <conditionalFormatting sqref="Z297:AE297">
    <cfRule type="cellIs" dxfId="763" priority="1186" operator="equal">
      <formula>0</formula>
    </cfRule>
  </conditionalFormatting>
  <conditionalFormatting sqref="Z278:AE278">
    <cfRule type="cellIs" dxfId="762" priority="1189" operator="equal">
      <formula>0</formula>
    </cfRule>
  </conditionalFormatting>
  <conditionalFormatting sqref="Z282:AE282">
    <cfRule type="cellIs" dxfId="761" priority="1188" operator="equal">
      <formula>0</formula>
    </cfRule>
  </conditionalFormatting>
  <conditionalFormatting sqref="Z270:AE270">
    <cfRule type="cellIs" dxfId="760" priority="1191" operator="equal">
      <formula>0</formula>
    </cfRule>
  </conditionalFormatting>
  <conditionalFormatting sqref="Z274:AE274">
    <cfRule type="cellIs" dxfId="759" priority="1190" operator="equal">
      <formula>0</formula>
    </cfRule>
  </conditionalFormatting>
  <conditionalFormatting sqref="Z551:AE551">
    <cfRule type="cellIs" dxfId="758" priority="1132" operator="equal">
      <formula>0</formula>
    </cfRule>
  </conditionalFormatting>
  <conditionalFormatting sqref="Z370:AE370">
    <cfRule type="cellIs" dxfId="757" priority="1164" operator="equal">
      <formula>0</formula>
    </cfRule>
  </conditionalFormatting>
  <conditionalFormatting sqref="Z314:AE314">
    <cfRule type="cellIs" dxfId="756" priority="1183" operator="equal">
      <formula>0</formula>
    </cfRule>
  </conditionalFormatting>
  <conditionalFormatting sqref="Z318:AE318">
    <cfRule type="cellIs" dxfId="755" priority="1182" operator="equal">
      <formula>0</formula>
    </cfRule>
  </conditionalFormatting>
  <conditionalFormatting sqref="Z322:AE322">
    <cfRule type="cellIs" dxfId="754" priority="1181" operator="equal">
      <formula>0</formula>
    </cfRule>
  </conditionalFormatting>
  <conditionalFormatting sqref="Z374:AE374">
    <cfRule type="cellIs" dxfId="753" priority="1163" operator="equal">
      <formula>0</formula>
    </cfRule>
  </conditionalFormatting>
  <conditionalFormatting sqref="Z451:AE451">
    <cfRule type="cellIs" dxfId="752" priority="1139" operator="equal">
      <formula>0</formula>
    </cfRule>
  </conditionalFormatting>
  <conditionalFormatting sqref="Z301:AE301">
    <cfRule type="cellIs" dxfId="751" priority="1185" operator="equal">
      <formula>0</formula>
    </cfRule>
  </conditionalFormatting>
  <conditionalFormatting sqref="Z258:AE258">
    <cfRule type="cellIs" dxfId="750" priority="1197" operator="equal">
      <formula>0</formula>
    </cfRule>
  </conditionalFormatting>
  <conditionalFormatting sqref="Z350:AE350">
    <cfRule type="cellIs" dxfId="749" priority="1173" operator="equal">
      <formula>0</formula>
    </cfRule>
  </conditionalFormatting>
  <conditionalFormatting sqref="Z354:AE354">
    <cfRule type="cellIs" dxfId="748" priority="1172" operator="equal">
      <formula>0</formula>
    </cfRule>
  </conditionalFormatting>
  <conditionalFormatting sqref="Z358:AE358">
    <cfRule type="cellIs" dxfId="747" priority="1171" operator="equal">
      <formula>0</formula>
    </cfRule>
  </conditionalFormatting>
  <conditionalFormatting sqref="Z262:AE262">
    <cfRule type="cellIs" dxfId="746" priority="1193" operator="equal">
      <formula>0</formula>
    </cfRule>
  </conditionalFormatting>
  <conditionalFormatting sqref="Z266:AE266">
    <cfRule type="cellIs" dxfId="745" priority="1192" operator="equal">
      <formula>0</formula>
    </cfRule>
  </conditionalFormatting>
  <conditionalFormatting sqref="Z334:AE334">
    <cfRule type="cellIs" dxfId="744" priority="1177" operator="equal">
      <formula>0</formula>
    </cfRule>
  </conditionalFormatting>
  <conditionalFormatting sqref="Z738:AE738">
    <cfRule type="cellIs" dxfId="743" priority="1109" operator="equal">
      <formula>0</formula>
    </cfRule>
  </conditionalFormatting>
  <conditionalFormatting sqref="Z250:AE250">
    <cfRule type="cellIs" dxfId="742" priority="1199" operator="equal">
      <formula>0</formula>
    </cfRule>
  </conditionalFormatting>
  <conditionalFormatting sqref="Z254:AE254">
    <cfRule type="cellIs" dxfId="741" priority="1198" operator="equal">
      <formula>0</formula>
    </cfRule>
  </conditionalFormatting>
  <conditionalFormatting sqref="Z346:AE346">
    <cfRule type="cellIs" dxfId="740" priority="1174" operator="equal">
      <formula>0</formula>
    </cfRule>
  </conditionalFormatting>
  <conditionalFormatting sqref="Z543:AE543">
    <cfRule type="cellIs" dxfId="739" priority="1134" operator="equal">
      <formula>0</formula>
    </cfRule>
  </conditionalFormatting>
  <conditionalFormatting sqref="Z547:AE547">
    <cfRule type="cellIs" dxfId="738" priority="1133" operator="equal">
      <formula>0</formula>
    </cfRule>
  </conditionalFormatting>
  <conditionalFormatting sqref="Z362:AE362">
    <cfRule type="cellIs" dxfId="737" priority="1170" operator="equal">
      <formula>0</formula>
    </cfRule>
  </conditionalFormatting>
  <conditionalFormatting sqref="Z366:AE366">
    <cfRule type="cellIs" dxfId="736" priority="1169" operator="equal">
      <formula>0</formula>
    </cfRule>
  </conditionalFormatting>
  <conditionalFormatting sqref="Z326:AE326">
    <cfRule type="cellIs" dxfId="735" priority="1180" operator="equal">
      <formula>0</formula>
    </cfRule>
  </conditionalFormatting>
  <conditionalFormatting sqref="Z330:AE330">
    <cfRule type="cellIs" dxfId="734" priority="1178" operator="equal">
      <formula>0</formula>
    </cfRule>
  </conditionalFormatting>
  <conditionalFormatting sqref="Z338:AE338">
    <cfRule type="cellIs" dxfId="733" priority="1176" operator="equal">
      <formula>0</formula>
    </cfRule>
  </conditionalFormatting>
  <conditionalFormatting sqref="Z342:AE342">
    <cfRule type="cellIs" dxfId="732" priority="1175" operator="equal">
      <formula>0</formula>
    </cfRule>
  </conditionalFormatting>
  <conditionalFormatting sqref="Z492:AE492">
    <cfRule type="cellIs" dxfId="731" priority="1135" operator="equal">
      <formula>0</formula>
    </cfRule>
  </conditionalFormatting>
  <conditionalFormatting sqref="Z693:AE693">
    <cfRule type="cellIs" dxfId="730" priority="1111" operator="equal">
      <formula>0</formula>
    </cfRule>
  </conditionalFormatting>
  <conditionalFormatting sqref="Z734:AE734">
    <cfRule type="cellIs" dxfId="729" priority="1110" operator="equal">
      <formula>0</formula>
    </cfRule>
  </conditionalFormatting>
  <conditionalFormatting sqref="Z447:AE447">
    <cfRule type="cellIs" dxfId="728" priority="1140" operator="equal">
      <formula>0</formula>
    </cfRule>
  </conditionalFormatting>
  <conditionalFormatting sqref="Z459:AE459">
    <cfRule type="cellIs" dxfId="727" priority="1137" operator="equal">
      <formula>0</formula>
    </cfRule>
  </conditionalFormatting>
  <conditionalFormatting sqref="Z488:AE488">
    <cfRule type="cellIs" dxfId="726" priority="1136" operator="equal">
      <formula>0</formula>
    </cfRule>
  </conditionalFormatting>
  <conditionalFormatting sqref="Z689:AE689">
    <cfRule type="cellIs" dxfId="725" priority="1112" operator="equal">
      <formula>0</formula>
    </cfRule>
  </conditionalFormatting>
  <conditionalFormatting sqref="Z378:AE378">
    <cfRule type="cellIs" dxfId="724" priority="1156" operator="equal">
      <formula>0</formula>
    </cfRule>
  </conditionalFormatting>
  <conditionalFormatting sqref="Z382:AE382">
    <cfRule type="cellIs" dxfId="723" priority="1155" operator="equal">
      <formula>0</formula>
    </cfRule>
  </conditionalFormatting>
  <conditionalFormatting sqref="Z386:AE386">
    <cfRule type="cellIs" dxfId="722" priority="1154" operator="equal">
      <formula>0</formula>
    </cfRule>
  </conditionalFormatting>
  <conditionalFormatting sqref="Z390:AE390">
    <cfRule type="cellIs" dxfId="721" priority="1153" operator="equal">
      <formula>0</formula>
    </cfRule>
  </conditionalFormatting>
  <conditionalFormatting sqref="Z394:AE394">
    <cfRule type="cellIs" dxfId="720" priority="1152" operator="equal">
      <formula>0</formula>
    </cfRule>
  </conditionalFormatting>
  <conditionalFormatting sqref="Z398:AE398">
    <cfRule type="cellIs" dxfId="719" priority="1151" operator="equal">
      <formula>0</formula>
    </cfRule>
  </conditionalFormatting>
  <conditionalFormatting sqref="Z402:AE402">
    <cfRule type="cellIs" dxfId="718" priority="1150" operator="equal">
      <formula>0</formula>
    </cfRule>
  </conditionalFormatting>
  <conditionalFormatting sqref="Z410:AE410">
    <cfRule type="cellIs" dxfId="717" priority="1149" operator="equal">
      <formula>0</formula>
    </cfRule>
  </conditionalFormatting>
  <conditionalFormatting sqref="Z427:AE427">
    <cfRule type="cellIs" dxfId="716" priority="1148" operator="equal">
      <formula>0</formula>
    </cfRule>
  </conditionalFormatting>
  <conditionalFormatting sqref="Z431:AE431">
    <cfRule type="cellIs" dxfId="715" priority="1147" operator="equal">
      <formula>0</formula>
    </cfRule>
  </conditionalFormatting>
  <conditionalFormatting sqref="Z435:AE435">
    <cfRule type="cellIs" dxfId="714" priority="1146" operator="equal">
      <formula>0</formula>
    </cfRule>
  </conditionalFormatting>
  <conditionalFormatting sqref="Z439:AE439">
    <cfRule type="cellIs" dxfId="713" priority="1145" operator="equal">
      <formula>0</formula>
    </cfRule>
  </conditionalFormatting>
  <conditionalFormatting sqref="Z443:AE443">
    <cfRule type="cellIs" dxfId="712" priority="1141" operator="equal">
      <formula>0</formula>
    </cfRule>
  </conditionalFormatting>
  <conditionalFormatting sqref="Z455:AE455">
    <cfRule type="cellIs" dxfId="711" priority="1138" operator="equal">
      <formula>0</formula>
    </cfRule>
  </conditionalFormatting>
  <conditionalFormatting sqref="Z681:AE681">
    <cfRule type="cellIs" dxfId="710" priority="1114" operator="equal">
      <formula>0</formula>
    </cfRule>
  </conditionalFormatting>
  <conditionalFormatting sqref="Z685:AE685">
    <cfRule type="cellIs" dxfId="709" priority="1113" operator="equal">
      <formula>0</formula>
    </cfRule>
  </conditionalFormatting>
  <conditionalFormatting sqref="Z568:AE568">
    <cfRule type="cellIs" dxfId="708" priority="1131" operator="equal">
      <formula>0</formula>
    </cfRule>
  </conditionalFormatting>
  <conditionalFormatting sqref="Z572:AE572">
    <cfRule type="cellIs" dxfId="707" priority="1130" operator="equal">
      <formula>0</formula>
    </cfRule>
  </conditionalFormatting>
  <conditionalFormatting sqref="Z605:AE605">
    <cfRule type="cellIs" dxfId="706" priority="1128" operator="equal">
      <formula>0</formula>
    </cfRule>
  </conditionalFormatting>
  <conditionalFormatting sqref="Z609:AE609">
    <cfRule type="cellIs" dxfId="705" priority="1127" operator="equal">
      <formula>0</formula>
    </cfRule>
  </conditionalFormatting>
  <conditionalFormatting sqref="Z613:AE613">
    <cfRule type="cellIs" dxfId="704" priority="1126" operator="equal">
      <formula>0</formula>
    </cfRule>
  </conditionalFormatting>
  <conditionalFormatting sqref="Z617:AE617">
    <cfRule type="cellIs" dxfId="703" priority="1125" operator="equal">
      <formula>0</formula>
    </cfRule>
  </conditionalFormatting>
  <conditionalFormatting sqref="Z621:AE621">
    <cfRule type="cellIs" dxfId="702" priority="1124" operator="equal">
      <formula>0</formula>
    </cfRule>
  </conditionalFormatting>
  <conditionalFormatting sqref="Z625:AE625">
    <cfRule type="cellIs" dxfId="701" priority="1123" operator="equal">
      <formula>0</formula>
    </cfRule>
  </conditionalFormatting>
  <conditionalFormatting sqref="Z629:AE629">
    <cfRule type="cellIs" dxfId="700" priority="1122" operator="equal">
      <formula>0</formula>
    </cfRule>
  </conditionalFormatting>
  <conditionalFormatting sqref="Z633:AE633">
    <cfRule type="cellIs" dxfId="699" priority="1121" operator="equal">
      <formula>0</formula>
    </cfRule>
  </conditionalFormatting>
  <conditionalFormatting sqref="Z637:AE637">
    <cfRule type="cellIs" dxfId="698" priority="1120" operator="equal">
      <formula>0</formula>
    </cfRule>
  </conditionalFormatting>
  <conditionalFormatting sqref="Z641:AE641">
    <cfRule type="cellIs" dxfId="697" priority="1119" operator="equal">
      <formula>0</formula>
    </cfRule>
  </conditionalFormatting>
  <conditionalFormatting sqref="Z656:AE656">
    <cfRule type="cellIs" dxfId="696" priority="1118" operator="equal">
      <formula>0</formula>
    </cfRule>
  </conditionalFormatting>
  <conditionalFormatting sqref="Z660:AE660">
    <cfRule type="cellIs" dxfId="695" priority="1117" operator="equal">
      <formula>0</formula>
    </cfRule>
  </conditionalFormatting>
  <conditionalFormatting sqref="Z664:AE664">
    <cfRule type="cellIs" dxfId="694" priority="1116" operator="equal">
      <formula>0</formula>
    </cfRule>
  </conditionalFormatting>
  <conditionalFormatting sqref="Z677:AE677">
    <cfRule type="cellIs" dxfId="693" priority="1115" operator="equal">
      <formula>0</formula>
    </cfRule>
  </conditionalFormatting>
  <conditionalFormatting sqref="AA1503">
    <cfRule type="expression" dxfId="692" priority="919">
      <formula>#REF!=TRUE</formula>
    </cfRule>
  </conditionalFormatting>
  <conditionalFormatting sqref="C1434:G1440">
    <cfRule type="expression" dxfId="691" priority="824">
      <formula>$AL$1434=1</formula>
    </cfRule>
  </conditionalFormatting>
  <conditionalFormatting sqref="J1434:R1440">
    <cfRule type="expression" dxfId="690" priority="822">
      <formula>$AL$1434=2</formula>
    </cfRule>
  </conditionalFormatting>
  <conditionalFormatting sqref="U1434:W1440">
    <cfRule type="expression" dxfId="689" priority="820">
      <formula>$AL$1434=3</formula>
    </cfRule>
  </conditionalFormatting>
  <conditionalFormatting sqref="Z1440:AD1440 Z1438 AD1438:AD1439 Z1434:AB1437">
    <cfRule type="expression" dxfId="688" priority="818">
      <formula>$AL$1434=4</formula>
    </cfRule>
  </conditionalFormatting>
  <conditionalFormatting sqref="D1483:W1483 W1484:W1508 D1508:V1508 D1484:D1507">
    <cfRule type="expression" dxfId="687" priority="815">
      <formula>$AL$1434=1</formula>
    </cfRule>
  </conditionalFormatting>
  <conditionalFormatting sqref="C1488:C1504 C1487:X1487 X1488:X1504 D1504:W1504">
    <cfRule type="expression" dxfId="686" priority="814">
      <formula>$AL$1434=2</formula>
    </cfRule>
  </conditionalFormatting>
  <conditionalFormatting sqref="G1509:U1509 U1483:U1508 F1483:T1483 F1484:F1509">
    <cfRule type="expression" dxfId="685" priority="813">
      <formula>$AL$1434=3</formula>
    </cfRule>
  </conditionalFormatting>
  <conditionalFormatting sqref="C1483:M1483 C1484:C1508 D1508:W1508 W1498:W1507 M1498:V1498 M1484:M1497">
    <cfRule type="expression" dxfId="684" priority="812">
      <formula>$AL$1434=4</formula>
    </cfRule>
  </conditionalFormatting>
  <conditionalFormatting sqref="AB1483:AE1502">
    <cfRule type="containsErrors" dxfId="683" priority="811">
      <formula>ISERROR(AB1483)</formula>
    </cfRule>
  </conditionalFormatting>
  <conditionalFormatting sqref="B1482:Y1509">
    <cfRule type="cellIs" dxfId="682" priority="810" operator="between">
      <formula>1</formula>
      <formula>10</formula>
    </cfRule>
  </conditionalFormatting>
  <conditionalFormatting sqref="D1448">
    <cfRule type="duplicateValues" dxfId="681" priority="809"/>
  </conditionalFormatting>
  <conditionalFormatting sqref="D1446:Q1446">
    <cfRule type="expression" dxfId="680" priority="808">
      <formula>$AL$1452="DUP"</formula>
    </cfRule>
  </conditionalFormatting>
  <conditionalFormatting sqref="D1446:D1447 D1457 D1459 D1474">
    <cfRule type="expression" dxfId="679" priority="1293">
      <formula>#REF!="DUP"</formula>
    </cfRule>
  </conditionalFormatting>
  <conditionalFormatting sqref="D1444 D1472">
    <cfRule type="expression" dxfId="678" priority="1294">
      <formula>#REF!=TRUE</formula>
    </cfRule>
  </conditionalFormatting>
  <conditionalFormatting sqref="C1436:G1438 AB1436 AA1437:AB1437 J1436:R1438 U1436:W1438 Z1438">
    <cfRule type="expression" dxfId="677" priority="1299">
      <formula>#REF!=0</formula>
    </cfRule>
  </conditionalFormatting>
  <conditionalFormatting sqref="AB1448:AC1448 AB1450:AC1450 AB1452:AC1452 AB1454:AC1454 AB1456:AC1456">
    <cfRule type="expression" dxfId="676" priority="1305">
      <formula>#REF!=FALSE</formula>
    </cfRule>
    <cfRule type="expression" dxfId="675" priority="1306">
      <formula>#REF!="DUP"</formula>
    </cfRule>
  </conditionalFormatting>
  <conditionalFormatting sqref="D1467">
    <cfRule type="expression" dxfId="674" priority="786">
      <formula>#REF!="DUP"</formula>
    </cfRule>
  </conditionalFormatting>
  <conditionalFormatting sqref="Z583:AE583">
    <cfRule type="cellIs" dxfId="673" priority="785" operator="equal">
      <formula>0</formula>
    </cfRule>
  </conditionalFormatting>
  <conditionalFormatting sqref="Z755:AC755 Z759:AC759 Z763:AC763 Z767:AC767 Z771:AC771 Z775:AC775 Z786:AC786 Z790:AC790 Z794:AC794 Z798:AC798 Z802:AC802 Z806:AC806 Z810:AC810 Z814:AC814 AA829:AE829 AC890 AC980 AC983 AC986 AC989 AC992 AC1013 AC1016 AC1019 AC1028 AC1040 AC1043 AC1076 AC1079 AC1085 AC1088 AC1091 AC1094 AC1097 AC1100 AC1103 AC1106 AC1109 AC1112 AC1115 AC1118 AC1121 AC1124 AC1127 AC1130 AC1148 AC1295 AC1310:AE1310 AC1330 AC1370:AE1370 AC1374:AE1374 AC1378:AE1378 AC1383:AE1383 AC1387:AE1387">
    <cfRule type="cellIs" dxfId="672" priority="784" operator="equal">
      <formula>0</formula>
    </cfRule>
  </conditionalFormatting>
  <conditionalFormatting sqref="V829:Z829">
    <cfRule type="cellIs" dxfId="671" priority="783" operator="equal">
      <formula>0</formula>
    </cfRule>
  </conditionalFormatting>
  <conditionalFormatting sqref="AC1082">
    <cfRule type="cellIs" dxfId="670" priority="782" operator="equal">
      <formula>0</formula>
    </cfRule>
  </conditionalFormatting>
  <conditionalFormatting sqref="N1448 N1450:O1450 N1452:O1452">
    <cfRule type="expression" dxfId="669" priority="1307">
      <formula>AK1464=FALSE</formula>
    </cfRule>
    <cfRule type="expression" dxfId="668" priority="1308">
      <formula>AN1448="DUP"</formula>
    </cfRule>
  </conditionalFormatting>
  <conditionalFormatting sqref="N1456:O1456 N1454:O1454">
    <cfRule type="expression" dxfId="667" priority="1311">
      <formula>AK1471=FALSE</formula>
    </cfRule>
    <cfRule type="expression" dxfId="666" priority="1312">
      <formula>AN1454="DUP"</formula>
    </cfRule>
  </conditionalFormatting>
  <conditionalFormatting sqref="D1461">
    <cfRule type="expression" dxfId="665" priority="780">
      <formula>#REF!="DUP"</formula>
    </cfRule>
  </conditionalFormatting>
  <conditionalFormatting sqref="D1469">
    <cfRule type="expression" dxfId="664" priority="779">
      <formula>#REF!="DUP"</formula>
    </cfRule>
  </conditionalFormatting>
  <conditionalFormatting sqref="E1421:AA1421">
    <cfRule type="expression" dxfId="663" priority="777">
      <formula>$AH$1421=TRUE</formula>
    </cfRule>
  </conditionalFormatting>
  <conditionalFormatting sqref="W583:Y583">
    <cfRule type="cellIs" dxfId="662" priority="776" operator="equal">
      <formula>0</formula>
    </cfRule>
  </conditionalFormatting>
  <conditionalFormatting sqref="AJ1141:AJ1148 AJ3:AJ4 AJ6:AJ9 AJ11:AJ59 AJ1413:AJ1048576 AJ900:AJ901 AJ892 AJ903:AJ904 AJ906 AJ924:AJ925 AJ927:AJ928 AJ930:AJ931 AJ933:AJ934 AJ936:AJ937 AJ939:AJ940 AJ942:AJ943 AJ945:AJ946 AJ948:AJ949 AJ951:AJ952 AJ954 AJ969:AJ970 AJ972:AJ973 AJ975:AJ976 AJ978:AJ980 AJ982:AJ983 AJ985:AJ986 AJ988:AJ989 AJ991:AJ992 AJ996:AJ1006 AJ1008:AJ1009 AJ1011:AJ1013 AJ1015:AJ1016 AJ1018:AJ1019 AJ1021 AJ1023:AJ1024 AJ1026:AJ1028 AJ1030 AJ1032:AJ1033 AJ1035:AJ1036 AJ1038:AJ1040 AJ1042:AJ1043 AJ1045 AJ1047:AJ1048 AJ1050:AJ1051 AJ1053:AJ1054 AJ1056:AJ1057 AJ1059 AJ1078:AJ1079 AJ1081:AJ1082 AJ1084:AJ1085 AJ1087:AJ1088 AJ1090:AJ1091 AJ1093:AJ1094 AJ1096:AJ1097 AJ1099:AJ1100 AJ1102:AJ1103 AJ1105:AJ1106 AJ1108:AJ1109 AJ1111:AJ1112 AJ1114:AJ1115 AJ1117:AJ1118 AJ1120:AJ1121 AJ1123:AJ1124 AJ1126:AJ1127 AJ1129:AJ1130 AJ1134:AJ1137 AJ1150:AJ1151 AJ1153:AJ1154 AJ1156:AJ1157 AJ1159:AJ1160 AJ1162:AJ1163 AJ1165:AJ1166 AJ1168:AJ1169 AJ1171:AJ1172 AJ1174:AJ1175 AJ1177:AJ1178 AJ1180:AJ1181 AJ1183:AJ1184 AJ1186:AJ1187 AJ1189:AJ1190 AJ1192:AJ1193 AJ1195:AJ1196 AJ1198:AJ1199 AJ1201:AJ1202 AJ1219:AJ1220 AJ1222:AJ1223 AJ1225:AJ1226 AJ1228:AJ1229 AJ1231 AJ1233:AJ1235 AJ1237:AJ1238 AJ1244:AJ1253 AJ1255:AJ1256 AJ1258:AJ1259 AJ1261:AJ1262 AJ1264:AJ1265 AJ1267:AJ1268 AJ1270:AJ1271 AJ1273:AJ1274 AJ1276:AJ1277 AJ1279:AJ1280 AJ1284:AJ1296 AJ1298:AJ1318 AJ869 AJ1332:AJ1333 AJ1335:AJ1336 AJ1338:AJ1339 AJ1341:AJ1342 AJ1344:AJ1345 AJ1347:AJ1348 AJ1350:AJ1351 AJ1353:AJ1354 AJ1356:AJ1357 AJ1361:AJ1362 AJ912:AJ922 AJ957:AJ967 AJ1062:AJ1067 AJ1321:AJ1330 AJ1369:AJ1388 AJ481:AJ495 AJ509:AJ512 AJ534 AJ522:AJ523 AJ63:AJ119 AJ879 AJ1070:AJ1076 AJ536:AJ857 AJ859:AJ867 AJ882:AJ890 AJ129:AJ402 AJ1206:AJ1217 AJ407:AJ462">
    <cfRule type="containsText" dxfId="661" priority="775" operator="containsText" text="ERROR">
      <formula>NOT(ISERROR(SEARCH("ERROR",AJ3)))</formula>
    </cfRule>
  </conditionalFormatting>
  <conditionalFormatting sqref="AG1413:AG1048576 AG129:AG402 AG11:AG59 AG1 AG3:AG4 AG6:AG9 AG901 AG892 AG904 AG925 AG928 AG931 AG934 AG937 AG940 AG943 AG946 AG949 AG952 AG957:AG967 AG970 AG973 AG976 AG979:AG980 AG982:AG983 AG985:AG986 AG988:AG989 AG991:AG992 AG996:AG1006 AG1009 AG1012:AG1013 AG1015:AG1016 AG1018:AG1019 AG1021 AG1024 AG1027:AG1028 AG1030 AG1033 AG1036 AG1039:AG1040 AG1042:AG1043 AG1045 AG1048 AG1051 AG1054 AG1057 AG1062:AG1066 AG1078:AG1079 AG1081:AG1082 AG1084:AG1085 AG1087:AG1088 AG1090:AG1091 AG1093:AG1094 AG1096:AG1097 AG1099:AG1100 AG1102:AG1103 AG1105:AG1106 AG1108:AG1109 AG1111:AG1112 AG1114:AG1115 AG1117:AG1118 AG1120:AG1121 AG1123:AG1124 AG1126:AG1127 AG1129:AG1130 AG1134:AG1148 AG1150:AG1151 AG1153:AG1154 AG1156:AG1157 AG1159:AG1160 AG1162:AG1163 AG1165:AG1166 AG1168:AG1169 AG1171:AG1172 AG1174:AG1175 AG1177:AG1178 AG1180:AG1181 AG1183:AG1184 AG1186:AG1187 AG1189:AG1190 AG1192:AG1193 AG1195:AG1196 AG1198:AG1199 AG1201:AG1202 AG1206:AG1217 AG1219:AG1220 AG1222:AG1223 AG1225:AG1226 AG1228:AG1229 AG1231 AG1234:AG1235 AG1237:AG1238 AG1244:AG1253 AG1255:AG1256 AG1258:AG1259 AG1261:AG1262 AG1264:AG1265 AG1267:AG1268 AG1270:AG1271 AG1273:AG1274 AG1276:AG1277 AG1279:AG1280 AG1284:AG1296 AG1298:AG1318 AG869 AG1332:AG1333 AG1335:AG1336 AG1338:AG1339 AG1341:AG1342 AG1344:AG1345 AG1347:AG1348 AG1350:AG1351 AG1353:AG1354 AG1356:AG1357 AG1361:AG1362 AG912:AG922 AG1321:AG1330 AG1391:AG1411 AG1369:AG1388 AG481:AG495 AG536:AG857 AG63:AG115 AG879 AG1070:AG1076 AG859:AG867 AG882:AG890 AG407:AG409 AG411:AG462">
    <cfRule type="duplicateValues" dxfId="660" priority="761"/>
  </conditionalFormatting>
  <conditionalFormatting sqref="W712:Y712 W716:Y716">
    <cfRule type="cellIs" dxfId="659" priority="760" operator="equal">
      <formula>0</formula>
    </cfRule>
  </conditionalFormatting>
  <conditionalFormatting sqref="AG10">
    <cfRule type="duplicateValues" dxfId="658" priority="756"/>
  </conditionalFormatting>
  <conditionalFormatting sqref="AG2">
    <cfRule type="duplicateValues" dxfId="657" priority="754"/>
  </conditionalFormatting>
  <conditionalFormatting sqref="AG5">
    <cfRule type="duplicateValues" dxfId="656" priority="752"/>
  </conditionalFormatting>
  <conditionalFormatting sqref="Z716:AE716 Z712:AE712">
    <cfRule type="cellIs" dxfId="655" priority="751" operator="equal">
      <formula>0</formula>
    </cfRule>
  </conditionalFormatting>
  <conditionalFormatting sqref="AG120">
    <cfRule type="duplicateValues" dxfId="654" priority="748"/>
  </conditionalFormatting>
  <conditionalFormatting sqref="AG121">
    <cfRule type="duplicateValues" dxfId="653" priority="746"/>
  </conditionalFormatting>
  <conditionalFormatting sqref="AG116:AG119">
    <cfRule type="duplicateValues" dxfId="652" priority="1375"/>
  </conditionalFormatting>
  <conditionalFormatting sqref="AG127:AG128">
    <cfRule type="duplicateValues" dxfId="651" priority="744"/>
  </conditionalFormatting>
  <conditionalFormatting sqref="AG123">
    <cfRule type="duplicateValues" dxfId="650" priority="732"/>
  </conditionalFormatting>
  <conditionalFormatting sqref="AG122">
    <cfRule type="duplicateValues" dxfId="649" priority="730"/>
  </conditionalFormatting>
  <conditionalFormatting sqref="AG124">
    <cfRule type="duplicateValues" dxfId="648" priority="728"/>
  </conditionalFormatting>
  <conditionalFormatting sqref="AG126">
    <cfRule type="duplicateValues" dxfId="647" priority="726"/>
  </conditionalFormatting>
  <conditionalFormatting sqref="AG125">
    <cfRule type="duplicateValues" dxfId="646" priority="724"/>
  </conditionalFormatting>
  <conditionalFormatting sqref="B123:AE123 E126:AB126">
    <cfRule type="cellIs" dxfId="645" priority="722" operator="greaterThan">
      <formula>0</formula>
    </cfRule>
  </conditionalFormatting>
  <conditionalFormatting sqref="AG1412">
    <cfRule type="duplicateValues" dxfId="644" priority="720"/>
  </conditionalFormatting>
  <conditionalFormatting sqref="AG898">
    <cfRule type="duplicateValues" dxfId="643" priority="717"/>
  </conditionalFormatting>
  <conditionalFormatting sqref="AG895">
    <cfRule type="duplicateValues" dxfId="642" priority="715"/>
  </conditionalFormatting>
  <conditionalFormatting sqref="AC893">
    <cfRule type="cellIs" dxfId="641" priority="708" operator="equal">
      <formula>0</formula>
    </cfRule>
  </conditionalFormatting>
  <conditionalFormatting sqref="AG893">
    <cfRule type="duplicateValues" dxfId="640" priority="706"/>
  </conditionalFormatting>
  <conditionalFormatting sqref="AC896">
    <cfRule type="cellIs" dxfId="639" priority="705" operator="equal">
      <formula>0</formula>
    </cfRule>
  </conditionalFormatting>
  <conditionalFormatting sqref="AG896">
    <cfRule type="duplicateValues" dxfId="638" priority="703"/>
  </conditionalFormatting>
  <conditionalFormatting sqref="AC899">
    <cfRule type="cellIs" dxfId="637" priority="702" operator="equal">
      <formula>0</formula>
    </cfRule>
  </conditionalFormatting>
  <conditionalFormatting sqref="AG899">
    <cfRule type="duplicateValues" dxfId="636" priority="700"/>
  </conditionalFormatting>
  <conditionalFormatting sqref="AJ903:AJ904 AJ906 AJ924:AJ925 AJ927:AJ928 AJ930:AJ931 AJ933:AJ934 AJ936:AJ937 AJ939:AJ940 AJ942:AJ943 AJ945:AJ946 AJ948:AJ949 AJ951:AJ952 AJ954 AJ969:AJ970 AJ972:AJ973 AJ975:AJ976 AJ978:AJ980 AJ982:AJ983 AJ985:AJ986 AJ988:AJ989 AJ991:AJ992 AJ996:AJ1006 AJ1008:AJ1009 AJ1011:AJ1013 AJ1015:AJ1016 AJ1018:AJ1019 AJ1021 AJ1023:AJ1024 AJ1026:AJ1028 AJ1030 AJ1032:AJ1033 AJ1035:AJ1036 AJ1038:AJ1040 AJ1042:AJ1043 AJ1045 AJ1047:AJ1048 AJ1050:AJ1051 AJ1053:AJ1054 AJ1056:AJ1057 AJ1059 AJ1078:AJ1079 AJ1081:AJ1082 AJ1084:AJ1085 AJ1087:AJ1088 AJ1090:AJ1091 AJ1093:AJ1094 AJ1096:AJ1097 AJ1099:AJ1100 AJ1102:AJ1103 AJ1105:AJ1106 AJ1108:AJ1109 AJ1111:AJ1112 AJ1114:AJ1115 AJ1117:AJ1118 AJ1120:AJ1121 AJ1123:AJ1124 AJ1126:AJ1127 AJ1129:AJ1130 AJ1134:AJ1148 AJ1150:AJ1151 AJ1153:AJ1154 AJ1156:AJ1157 AJ1159:AJ1160 AJ1162:AJ1163 AJ1165:AJ1166 AJ1168:AJ1169 AJ1171:AJ1172 AJ1174:AJ1175 AJ1177:AJ1178 AJ1180:AJ1181 AJ1183:AJ1184 AJ1186:AJ1187 AJ1189:AJ1190 AJ1192:AJ1193 AJ1195:AJ1196 AJ1198:AJ1199 AJ1201:AJ1202 AJ1219:AJ1220 AJ1222:AJ1223 AJ1225:AJ1226 AJ1228:AJ1229 AJ1231 AJ1233:AJ1235 AJ1237:AJ1238 AJ1244:AJ1253 AJ1255:AJ1256 AJ1258:AJ1259 AJ1261:AJ1262 AJ1264:AJ1265 AJ1267:AJ1268 AJ1270:AJ1271 AJ1273:AJ1274 AJ1276:AJ1277 AJ1279:AJ1280 AJ1284:AJ1296 AJ1298:AJ1318 AJ869 AJ1332:AJ1333 AJ1335:AJ1336 AJ1338:AJ1339 AJ1341:AJ1342 AJ1344:AJ1345 AJ1347:AJ1348 AJ1350:AJ1351 AJ1353:AJ1354 AJ1356:AJ1357 AJ1361:AJ1362 AJ912:AJ922 AJ957:AJ967 AJ1062:AJ1067 AJ1321:AJ1330 AJ1391:AJ1048576 AJ1:AJ59 AJ1369:AJ1388 AJ481:AJ495 AJ509:AJ512 AJ534 AJ522:AJ523 AJ879 AJ1070:AJ1076 AJ536:AJ857 AJ859:AJ867 AJ882:AJ901 AJ63:AJ402 AJ1206:AJ1217 AJ407:AJ462">
    <cfRule type="containsText" dxfId="635" priority="699" operator="containsText" text="TRUE">
      <formula>NOT(ISERROR(SEARCH("TRUE",AJ1)))</formula>
    </cfRule>
  </conditionalFormatting>
  <conditionalFormatting sqref="AC902">
    <cfRule type="cellIs" dxfId="634" priority="698" operator="equal">
      <formula>0</formula>
    </cfRule>
  </conditionalFormatting>
  <conditionalFormatting sqref="AJ902">
    <cfRule type="containsText" dxfId="633" priority="697" operator="containsText" text="ERROR">
      <formula>NOT(ISERROR(SEARCH("ERROR",AJ902)))</formula>
    </cfRule>
  </conditionalFormatting>
  <conditionalFormatting sqref="AG902">
    <cfRule type="duplicateValues" dxfId="632" priority="696"/>
  </conditionalFormatting>
  <conditionalFormatting sqref="AJ902">
    <cfRule type="containsText" dxfId="631" priority="695" operator="containsText" text="TRUE">
      <formula>NOT(ISERROR(SEARCH("TRUE",AJ902)))</formula>
    </cfRule>
  </conditionalFormatting>
  <conditionalFormatting sqref="AC905">
    <cfRule type="cellIs" dxfId="630" priority="694" operator="equal">
      <formula>0</formula>
    </cfRule>
  </conditionalFormatting>
  <conditionalFormatting sqref="AJ905">
    <cfRule type="containsText" dxfId="629" priority="693" operator="containsText" text="ERROR">
      <formula>NOT(ISERROR(SEARCH("ERROR",AJ905)))</formula>
    </cfRule>
  </conditionalFormatting>
  <conditionalFormatting sqref="AG905">
    <cfRule type="duplicateValues" dxfId="628" priority="692"/>
  </conditionalFormatting>
  <conditionalFormatting sqref="AJ905">
    <cfRule type="containsText" dxfId="627" priority="691" operator="containsText" text="TRUE">
      <formula>NOT(ISERROR(SEARCH("TRUE",AJ905)))</formula>
    </cfRule>
  </conditionalFormatting>
  <conditionalFormatting sqref="AC923">
    <cfRule type="cellIs" dxfId="626" priority="690" operator="equal">
      <formula>0</formula>
    </cfRule>
  </conditionalFormatting>
  <conditionalFormatting sqref="AJ923">
    <cfRule type="containsText" dxfId="625" priority="689" operator="containsText" text="ERROR">
      <formula>NOT(ISERROR(SEARCH("ERROR",AJ923)))</formula>
    </cfRule>
  </conditionalFormatting>
  <conditionalFormatting sqref="AG923">
    <cfRule type="duplicateValues" dxfId="624" priority="688"/>
  </conditionalFormatting>
  <conditionalFormatting sqref="AJ923">
    <cfRule type="containsText" dxfId="623" priority="687" operator="containsText" text="TRUE">
      <formula>NOT(ISERROR(SEARCH("TRUE",AJ923)))</formula>
    </cfRule>
  </conditionalFormatting>
  <conditionalFormatting sqref="AC926">
    <cfRule type="cellIs" dxfId="622" priority="686" operator="equal">
      <formula>0</formula>
    </cfRule>
  </conditionalFormatting>
  <conditionalFormatting sqref="AJ926">
    <cfRule type="containsText" dxfId="621" priority="685" operator="containsText" text="ERROR">
      <formula>NOT(ISERROR(SEARCH("ERROR",AJ926)))</formula>
    </cfRule>
  </conditionalFormatting>
  <conditionalFormatting sqref="AG926">
    <cfRule type="duplicateValues" dxfId="620" priority="684"/>
  </conditionalFormatting>
  <conditionalFormatting sqref="AJ926">
    <cfRule type="containsText" dxfId="619" priority="683" operator="containsText" text="TRUE">
      <formula>NOT(ISERROR(SEARCH("TRUE",AJ926)))</formula>
    </cfRule>
  </conditionalFormatting>
  <conditionalFormatting sqref="AC929">
    <cfRule type="cellIs" dxfId="618" priority="682" operator="equal">
      <formula>0</formula>
    </cfRule>
  </conditionalFormatting>
  <conditionalFormatting sqref="AJ929">
    <cfRule type="containsText" dxfId="617" priority="681" operator="containsText" text="ERROR">
      <formula>NOT(ISERROR(SEARCH("ERROR",AJ929)))</formula>
    </cfRule>
  </conditionalFormatting>
  <conditionalFormatting sqref="AG929">
    <cfRule type="duplicateValues" dxfId="616" priority="680"/>
  </conditionalFormatting>
  <conditionalFormatting sqref="AJ929">
    <cfRule type="containsText" dxfId="615" priority="679" operator="containsText" text="TRUE">
      <formula>NOT(ISERROR(SEARCH("TRUE",AJ929)))</formula>
    </cfRule>
  </conditionalFormatting>
  <conditionalFormatting sqref="AC932">
    <cfRule type="cellIs" dxfId="614" priority="678" operator="equal">
      <formula>0</formula>
    </cfRule>
  </conditionalFormatting>
  <conditionalFormatting sqref="AJ932">
    <cfRule type="containsText" dxfId="613" priority="677" operator="containsText" text="ERROR">
      <formula>NOT(ISERROR(SEARCH("ERROR",AJ932)))</formula>
    </cfRule>
  </conditionalFormatting>
  <conditionalFormatting sqref="AG932">
    <cfRule type="duplicateValues" dxfId="612" priority="676"/>
  </conditionalFormatting>
  <conditionalFormatting sqref="AJ932">
    <cfRule type="containsText" dxfId="611" priority="675" operator="containsText" text="TRUE">
      <formula>NOT(ISERROR(SEARCH("TRUE",AJ932)))</formula>
    </cfRule>
  </conditionalFormatting>
  <conditionalFormatting sqref="AC935">
    <cfRule type="cellIs" dxfId="610" priority="674" operator="equal">
      <formula>0</formula>
    </cfRule>
  </conditionalFormatting>
  <conditionalFormatting sqref="AJ935">
    <cfRule type="containsText" dxfId="609" priority="673" operator="containsText" text="ERROR">
      <formula>NOT(ISERROR(SEARCH("ERROR",AJ935)))</formula>
    </cfRule>
  </conditionalFormatting>
  <conditionalFormatting sqref="AG935">
    <cfRule type="duplicateValues" dxfId="608" priority="672"/>
  </conditionalFormatting>
  <conditionalFormatting sqref="AJ935">
    <cfRule type="containsText" dxfId="607" priority="671" operator="containsText" text="TRUE">
      <formula>NOT(ISERROR(SEARCH("TRUE",AJ935)))</formula>
    </cfRule>
  </conditionalFormatting>
  <conditionalFormatting sqref="AC938">
    <cfRule type="cellIs" dxfId="606" priority="670" operator="equal">
      <formula>0</formula>
    </cfRule>
  </conditionalFormatting>
  <conditionalFormatting sqref="AJ938">
    <cfRule type="containsText" dxfId="605" priority="669" operator="containsText" text="ERROR">
      <formula>NOT(ISERROR(SEARCH("ERROR",AJ938)))</formula>
    </cfRule>
  </conditionalFormatting>
  <conditionalFormatting sqref="AG938">
    <cfRule type="duplicateValues" dxfId="604" priority="668"/>
  </conditionalFormatting>
  <conditionalFormatting sqref="AJ938">
    <cfRule type="containsText" dxfId="603" priority="667" operator="containsText" text="TRUE">
      <formula>NOT(ISERROR(SEARCH("TRUE",AJ938)))</formula>
    </cfRule>
  </conditionalFormatting>
  <conditionalFormatting sqref="AC941">
    <cfRule type="cellIs" dxfId="602" priority="666" operator="equal">
      <formula>0</formula>
    </cfRule>
  </conditionalFormatting>
  <conditionalFormatting sqref="AJ941">
    <cfRule type="containsText" dxfId="601" priority="665" operator="containsText" text="ERROR">
      <formula>NOT(ISERROR(SEARCH("ERROR",AJ941)))</formula>
    </cfRule>
  </conditionalFormatting>
  <conditionalFormatting sqref="AG941">
    <cfRule type="duplicateValues" dxfId="600" priority="664"/>
  </conditionalFormatting>
  <conditionalFormatting sqref="AJ941">
    <cfRule type="containsText" dxfId="599" priority="663" operator="containsText" text="TRUE">
      <formula>NOT(ISERROR(SEARCH("TRUE",AJ941)))</formula>
    </cfRule>
  </conditionalFormatting>
  <conditionalFormatting sqref="AC944">
    <cfRule type="cellIs" dxfId="598" priority="662" operator="equal">
      <formula>0</formula>
    </cfRule>
  </conditionalFormatting>
  <conditionalFormatting sqref="AJ944">
    <cfRule type="containsText" dxfId="597" priority="661" operator="containsText" text="ERROR">
      <formula>NOT(ISERROR(SEARCH("ERROR",AJ944)))</formula>
    </cfRule>
  </conditionalFormatting>
  <conditionalFormatting sqref="AG944">
    <cfRule type="duplicateValues" dxfId="596" priority="660"/>
  </conditionalFormatting>
  <conditionalFormatting sqref="AJ944">
    <cfRule type="containsText" dxfId="595" priority="659" operator="containsText" text="TRUE">
      <formula>NOT(ISERROR(SEARCH("TRUE",AJ944)))</formula>
    </cfRule>
  </conditionalFormatting>
  <conditionalFormatting sqref="AC947">
    <cfRule type="cellIs" dxfId="594" priority="658" operator="equal">
      <formula>0</formula>
    </cfRule>
  </conditionalFormatting>
  <conditionalFormatting sqref="AJ947">
    <cfRule type="containsText" dxfId="593" priority="657" operator="containsText" text="ERROR">
      <formula>NOT(ISERROR(SEARCH("ERROR",AJ947)))</formula>
    </cfRule>
  </conditionalFormatting>
  <conditionalFormatting sqref="AG947">
    <cfRule type="duplicateValues" dxfId="592" priority="656"/>
  </conditionalFormatting>
  <conditionalFormatting sqref="AJ947">
    <cfRule type="containsText" dxfId="591" priority="655" operator="containsText" text="TRUE">
      <formula>NOT(ISERROR(SEARCH("TRUE",AJ947)))</formula>
    </cfRule>
  </conditionalFormatting>
  <conditionalFormatting sqref="AC950">
    <cfRule type="cellIs" dxfId="590" priority="654" operator="equal">
      <formula>0</formula>
    </cfRule>
  </conditionalFormatting>
  <conditionalFormatting sqref="AJ950">
    <cfRule type="containsText" dxfId="589" priority="653" operator="containsText" text="ERROR">
      <formula>NOT(ISERROR(SEARCH("ERROR",AJ950)))</formula>
    </cfRule>
  </conditionalFormatting>
  <conditionalFormatting sqref="AG950">
    <cfRule type="duplicateValues" dxfId="588" priority="652"/>
  </conditionalFormatting>
  <conditionalFormatting sqref="AJ950">
    <cfRule type="containsText" dxfId="587" priority="651" operator="containsText" text="TRUE">
      <formula>NOT(ISERROR(SEARCH("TRUE",AJ950)))</formula>
    </cfRule>
  </conditionalFormatting>
  <conditionalFormatting sqref="AC953">
    <cfRule type="cellIs" dxfId="586" priority="650" operator="equal">
      <formula>0</formula>
    </cfRule>
  </conditionalFormatting>
  <conditionalFormatting sqref="AJ953">
    <cfRule type="containsText" dxfId="585" priority="649" operator="containsText" text="ERROR">
      <formula>NOT(ISERROR(SEARCH("ERROR",AJ953)))</formula>
    </cfRule>
  </conditionalFormatting>
  <conditionalFormatting sqref="AG953">
    <cfRule type="duplicateValues" dxfId="584" priority="648"/>
  </conditionalFormatting>
  <conditionalFormatting sqref="AJ953">
    <cfRule type="containsText" dxfId="583" priority="647" operator="containsText" text="TRUE">
      <formula>NOT(ISERROR(SEARCH("TRUE",AJ953)))</formula>
    </cfRule>
  </conditionalFormatting>
  <conditionalFormatting sqref="AC968">
    <cfRule type="cellIs" dxfId="582" priority="646" operator="equal">
      <formula>0</formula>
    </cfRule>
  </conditionalFormatting>
  <conditionalFormatting sqref="AJ968">
    <cfRule type="containsText" dxfId="581" priority="645" operator="containsText" text="ERROR">
      <formula>NOT(ISERROR(SEARCH("ERROR",AJ968)))</formula>
    </cfRule>
  </conditionalFormatting>
  <conditionalFormatting sqref="AG968">
    <cfRule type="duplicateValues" dxfId="580" priority="644"/>
  </conditionalFormatting>
  <conditionalFormatting sqref="AJ968">
    <cfRule type="containsText" dxfId="579" priority="643" operator="containsText" text="TRUE">
      <formula>NOT(ISERROR(SEARCH("TRUE",AJ968)))</formula>
    </cfRule>
  </conditionalFormatting>
  <conditionalFormatting sqref="AC971">
    <cfRule type="cellIs" dxfId="578" priority="642" operator="equal">
      <formula>0</formula>
    </cfRule>
  </conditionalFormatting>
  <conditionalFormatting sqref="AJ971">
    <cfRule type="containsText" dxfId="577" priority="641" operator="containsText" text="ERROR">
      <formula>NOT(ISERROR(SEARCH("ERROR",AJ971)))</formula>
    </cfRule>
  </conditionalFormatting>
  <conditionalFormatting sqref="AG971">
    <cfRule type="duplicateValues" dxfId="576" priority="640"/>
  </conditionalFormatting>
  <conditionalFormatting sqref="AJ971">
    <cfRule type="containsText" dxfId="575" priority="639" operator="containsText" text="TRUE">
      <formula>NOT(ISERROR(SEARCH("TRUE",AJ971)))</formula>
    </cfRule>
  </conditionalFormatting>
  <conditionalFormatting sqref="AC974">
    <cfRule type="cellIs" dxfId="574" priority="638" operator="equal">
      <formula>0</formula>
    </cfRule>
  </conditionalFormatting>
  <conditionalFormatting sqref="AJ974">
    <cfRule type="containsText" dxfId="573" priority="637" operator="containsText" text="ERROR">
      <formula>NOT(ISERROR(SEARCH("ERROR",AJ974)))</formula>
    </cfRule>
  </conditionalFormatting>
  <conditionalFormatting sqref="AG974">
    <cfRule type="duplicateValues" dxfId="572" priority="636"/>
  </conditionalFormatting>
  <conditionalFormatting sqref="AJ974">
    <cfRule type="containsText" dxfId="571" priority="635" operator="containsText" text="TRUE">
      <formula>NOT(ISERROR(SEARCH("TRUE",AJ974)))</formula>
    </cfRule>
  </conditionalFormatting>
  <conditionalFormatting sqref="AC977">
    <cfRule type="cellIs" dxfId="570" priority="634" operator="equal">
      <formula>0</formula>
    </cfRule>
  </conditionalFormatting>
  <conditionalFormatting sqref="AJ977">
    <cfRule type="containsText" dxfId="569" priority="633" operator="containsText" text="ERROR">
      <formula>NOT(ISERROR(SEARCH("ERROR",AJ977)))</formula>
    </cfRule>
  </conditionalFormatting>
  <conditionalFormatting sqref="AG977">
    <cfRule type="duplicateValues" dxfId="568" priority="632"/>
  </conditionalFormatting>
  <conditionalFormatting sqref="AJ977">
    <cfRule type="containsText" dxfId="567" priority="631" operator="containsText" text="TRUE">
      <formula>NOT(ISERROR(SEARCH("TRUE",AJ977)))</formula>
    </cfRule>
  </conditionalFormatting>
  <conditionalFormatting sqref="AJ981">
    <cfRule type="containsText" dxfId="566" priority="629" operator="containsText" text="ERROR">
      <formula>NOT(ISERROR(SEARCH("ERROR",AJ981)))</formula>
    </cfRule>
  </conditionalFormatting>
  <conditionalFormatting sqref="AJ981">
    <cfRule type="containsText" dxfId="565" priority="627" operator="containsText" text="TRUE">
      <formula>NOT(ISERROR(SEARCH("TRUE",AJ981)))</formula>
    </cfRule>
  </conditionalFormatting>
  <conditionalFormatting sqref="AJ984">
    <cfRule type="containsText" dxfId="564" priority="625" operator="containsText" text="ERROR">
      <formula>NOT(ISERROR(SEARCH("ERROR",AJ984)))</formula>
    </cfRule>
  </conditionalFormatting>
  <conditionalFormatting sqref="AJ984">
    <cfRule type="containsText" dxfId="563" priority="623" operator="containsText" text="TRUE">
      <formula>NOT(ISERROR(SEARCH("TRUE",AJ984)))</formula>
    </cfRule>
  </conditionalFormatting>
  <conditionalFormatting sqref="AJ987">
    <cfRule type="containsText" dxfId="562" priority="621" operator="containsText" text="ERROR">
      <formula>NOT(ISERROR(SEARCH("ERROR",AJ987)))</formula>
    </cfRule>
  </conditionalFormatting>
  <conditionalFormatting sqref="AJ987">
    <cfRule type="containsText" dxfId="561" priority="619" operator="containsText" text="TRUE">
      <formula>NOT(ISERROR(SEARCH("TRUE",AJ987)))</formula>
    </cfRule>
  </conditionalFormatting>
  <conditionalFormatting sqref="AJ990">
    <cfRule type="containsText" dxfId="560" priority="617" operator="containsText" text="ERROR">
      <formula>NOT(ISERROR(SEARCH("ERROR",AJ990)))</formula>
    </cfRule>
  </conditionalFormatting>
  <conditionalFormatting sqref="AJ990">
    <cfRule type="containsText" dxfId="559" priority="615" operator="containsText" text="TRUE">
      <formula>NOT(ISERROR(SEARCH("TRUE",AJ990)))</formula>
    </cfRule>
  </conditionalFormatting>
  <conditionalFormatting sqref="AJ993">
    <cfRule type="containsText" dxfId="558" priority="613" operator="containsText" text="ERROR">
      <formula>NOT(ISERROR(SEARCH("ERROR",AJ993)))</formula>
    </cfRule>
  </conditionalFormatting>
  <conditionalFormatting sqref="AJ993">
    <cfRule type="containsText" dxfId="557" priority="611" operator="containsText" text="TRUE">
      <formula>NOT(ISERROR(SEARCH("TRUE",AJ993)))</formula>
    </cfRule>
  </conditionalFormatting>
  <conditionalFormatting sqref="AC1007">
    <cfRule type="cellIs" dxfId="556" priority="610" operator="equal">
      <formula>0</formula>
    </cfRule>
  </conditionalFormatting>
  <conditionalFormatting sqref="AJ1007">
    <cfRule type="containsText" dxfId="555" priority="609" operator="containsText" text="ERROR">
      <formula>NOT(ISERROR(SEARCH("ERROR",AJ1007)))</formula>
    </cfRule>
  </conditionalFormatting>
  <conditionalFormatting sqref="AG1007">
    <cfRule type="duplicateValues" dxfId="554" priority="608"/>
  </conditionalFormatting>
  <conditionalFormatting sqref="AJ1007">
    <cfRule type="containsText" dxfId="553" priority="607" operator="containsText" text="TRUE">
      <formula>NOT(ISERROR(SEARCH("TRUE",AJ1007)))</formula>
    </cfRule>
  </conditionalFormatting>
  <conditionalFormatting sqref="AC1010">
    <cfRule type="cellIs" dxfId="552" priority="606" operator="equal">
      <formula>0</formula>
    </cfRule>
  </conditionalFormatting>
  <conditionalFormatting sqref="AJ1010">
    <cfRule type="containsText" dxfId="551" priority="605" operator="containsText" text="ERROR">
      <formula>NOT(ISERROR(SEARCH("ERROR",AJ1010)))</formula>
    </cfRule>
  </conditionalFormatting>
  <conditionalFormatting sqref="AG1010">
    <cfRule type="duplicateValues" dxfId="550" priority="604"/>
  </conditionalFormatting>
  <conditionalFormatting sqref="AJ1010">
    <cfRule type="containsText" dxfId="549" priority="603" operator="containsText" text="TRUE">
      <formula>NOT(ISERROR(SEARCH("TRUE",AJ1010)))</formula>
    </cfRule>
  </conditionalFormatting>
  <conditionalFormatting sqref="AJ1014">
    <cfRule type="containsText" dxfId="548" priority="601" operator="containsText" text="ERROR">
      <formula>NOT(ISERROR(SEARCH("ERROR",AJ1014)))</formula>
    </cfRule>
  </conditionalFormatting>
  <conditionalFormatting sqref="AJ1014">
    <cfRule type="containsText" dxfId="547" priority="599" operator="containsText" text="TRUE">
      <formula>NOT(ISERROR(SEARCH("TRUE",AJ1014)))</formula>
    </cfRule>
  </conditionalFormatting>
  <conditionalFormatting sqref="AJ1017">
    <cfRule type="containsText" dxfId="546" priority="597" operator="containsText" text="ERROR">
      <formula>NOT(ISERROR(SEARCH("ERROR",AJ1017)))</formula>
    </cfRule>
  </conditionalFormatting>
  <conditionalFormatting sqref="AJ1017">
    <cfRule type="containsText" dxfId="545" priority="595" operator="containsText" text="TRUE">
      <formula>NOT(ISERROR(SEARCH("TRUE",AJ1017)))</formula>
    </cfRule>
  </conditionalFormatting>
  <conditionalFormatting sqref="AJ1020">
    <cfRule type="containsText" dxfId="544" priority="593" operator="containsText" text="ERROR">
      <formula>NOT(ISERROR(SEARCH("ERROR",AJ1020)))</formula>
    </cfRule>
  </conditionalFormatting>
  <conditionalFormatting sqref="AJ1020">
    <cfRule type="containsText" dxfId="543" priority="591" operator="containsText" text="TRUE">
      <formula>NOT(ISERROR(SEARCH("TRUE",AJ1020)))</formula>
    </cfRule>
  </conditionalFormatting>
  <conditionalFormatting sqref="AC1022">
    <cfRule type="cellIs" dxfId="542" priority="590" operator="equal">
      <formula>0</formula>
    </cfRule>
  </conditionalFormatting>
  <conditionalFormatting sqref="AJ1022">
    <cfRule type="containsText" dxfId="541" priority="589" operator="containsText" text="ERROR">
      <formula>NOT(ISERROR(SEARCH("ERROR",AJ1022)))</formula>
    </cfRule>
  </conditionalFormatting>
  <conditionalFormatting sqref="AG1022">
    <cfRule type="duplicateValues" dxfId="540" priority="588"/>
  </conditionalFormatting>
  <conditionalFormatting sqref="AJ1022">
    <cfRule type="containsText" dxfId="539" priority="587" operator="containsText" text="TRUE">
      <formula>NOT(ISERROR(SEARCH("TRUE",AJ1022)))</formula>
    </cfRule>
  </conditionalFormatting>
  <conditionalFormatting sqref="AC1025">
    <cfRule type="cellIs" dxfId="538" priority="586" operator="equal">
      <formula>0</formula>
    </cfRule>
  </conditionalFormatting>
  <conditionalFormatting sqref="AJ1025">
    <cfRule type="containsText" dxfId="537" priority="585" operator="containsText" text="ERROR">
      <formula>NOT(ISERROR(SEARCH("ERROR",AJ1025)))</formula>
    </cfRule>
  </conditionalFormatting>
  <conditionalFormatting sqref="AG1025">
    <cfRule type="duplicateValues" dxfId="536" priority="584"/>
  </conditionalFormatting>
  <conditionalFormatting sqref="AJ1025">
    <cfRule type="containsText" dxfId="535" priority="583" operator="containsText" text="TRUE">
      <formula>NOT(ISERROR(SEARCH("TRUE",AJ1025)))</formula>
    </cfRule>
  </conditionalFormatting>
  <conditionalFormatting sqref="AJ1029">
    <cfRule type="containsText" dxfId="534" priority="581" operator="containsText" text="ERROR">
      <formula>NOT(ISERROR(SEARCH("ERROR",AJ1029)))</formula>
    </cfRule>
  </conditionalFormatting>
  <conditionalFormatting sqref="AJ1029">
    <cfRule type="containsText" dxfId="533" priority="579" operator="containsText" text="TRUE">
      <formula>NOT(ISERROR(SEARCH("TRUE",AJ1029)))</formula>
    </cfRule>
  </conditionalFormatting>
  <conditionalFormatting sqref="AC1031">
    <cfRule type="cellIs" dxfId="532" priority="578" operator="equal">
      <formula>0</formula>
    </cfRule>
  </conditionalFormatting>
  <conditionalFormatting sqref="AJ1031">
    <cfRule type="containsText" dxfId="531" priority="577" operator="containsText" text="ERROR">
      <formula>NOT(ISERROR(SEARCH("ERROR",AJ1031)))</formula>
    </cfRule>
  </conditionalFormatting>
  <conditionalFormatting sqref="AG1031">
    <cfRule type="duplicateValues" dxfId="530" priority="576"/>
  </conditionalFormatting>
  <conditionalFormatting sqref="AJ1031">
    <cfRule type="containsText" dxfId="529" priority="575" operator="containsText" text="TRUE">
      <formula>NOT(ISERROR(SEARCH("TRUE",AJ1031)))</formula>
    </cfRule>
  </conditionalFormatting>
  <conditionalFormatting sqref="AC1034">
    <cfRule type="cellIs" dxfId="528" priority="574" operator="equal">
      <formula>0</formula>
    </cfRule>
  </conditionalFormatting>
  <conditionalFormatting sqref="AJ1034">
    <cfRule type="containsText" dxfId="527" priority="573" operator="containsText" text="ERROR">
      <formula>NOT(ISERROR(SEARCH("ERROR",AJ1034)))</formula>
    </cfRule>
  </conditionalFormatting>
  <conditionalFormatting sqref="AG1034">
    <cfRule type="duplicateValues" dxfId="526" priority="572"/>
  </conditionalFormatting>
  <conditionalFormatting sqref="AJ1034">
    <cfRule type="containsText" dxfId="525" priority="571" operator="containsText" text="TRUE">
      <formula>NOT(ISERROR(SEARCH("TRUE",AJ1034)))</formula>
    </cfRule>
  </conditionalFormatting>
  <conditionalFormatting sqref="AC1037">
    <cfRule type="cellIs" dxfId="524" priority="570" operator="equal">
      <formula>0</formula>
    </cfRule>
  </conditionalFormatting>
  <conditionalFormatting sqref="AJ1037">
    <cfRule type="containsText" dxfId="523" priority="569" operator="containsText" text="ERROR">
      <formula>NOT(ISERROR(SEARCH("ERROR",AJ1037)))</formula>
    </cfRule>
  </conditionalFormatting>
  <conditionalFormatting sqref="AG1037">
    <cfRule type="duplicateValues" dxfId="522" priority="568"/>
  </conditionalFormatting>
  <conditionalFormatting sqref="AJ1037">
    <cfRule type="containsText" dxfId="521" priority="567" operator="containsText" text="TRUE">
      <formula>NOT(ISERROR(SEARCH("TRUE",AJ1037)))</formula>
    </cfRule>
  </conditionalFormatting>
  <conditionalFormatting sqref="AJ1041">
    <cfRule type="containsText" dxfId="520" priority="565" operator="containsText" text="ERROR">
      <formula>NOT(ISERROR(SEARCH("ERROR",AJ1041)))</formula>
    </cfRule>
  </conditionalFormatting>
  <conditionalFormatting sqref="AJ1041">
    <cfRule type="containsText" dxfId="519" priority="563" operator="containsText" text="TRUE">
      <formula>NOT(ISERROR(SEARCH("TRUE",AJ1041)))</formula>
    </cfRule>
  </conditionalFormatting>
  <conditionalFormatting sqref="AJ1044">
    <cfRule type="containsText" dxfId="518" priority="561" operator="containsText" text="ERROR">
      <formula>NOT(ISERROR(SEARCH("ERROR",AJ1044)))</formula>
    </cfRule>
  </conditionalFormatting>
  <conditionalFormatting sqref="AJ1044">
    <cfRule type="containsText" dxfId="517" priority="559" operator="containsText" text="TRUE">
      <formula>NOT(ISERROR(SEARCH("TRUE",AJ1044)))</formula>
    </cfRule>
  </conditionalFormatting>
  <conditionalFormatting sqref="AC1046">
    <cfRule type="cellIs" dxfId="516" priority="558" operator="equal">
      <formula>0</formula>
    </cfRule>
  </conditionalFormatting>
  <conditionalFormatting sqref="AJ1046">
    <cfRule type="containsText" dxfId="515" priority="557" operator="containsText" text="ERROR">
      <formula>NOT(ISERROR(SEARCH("ERROR",AJ1046)))</formula>
    </cfRule>
  </conditionalFormatting>
  <conditionalFormatting sqref="AG1046">
    <cfRule type="duplicateValues" dxfId="514" priority="556"/>
  </conditionalFormatting>
  <conditionalFormatting sqref="AJ1046">
    <cfRule type="containsText" dxfId="513" priority="555" operator="containsText" text="TRUE">
      <formula>NOT(ISERROR(SEARCH("TRUE",AJ1046)))</formula>
    </cfRule>
  </conditionalFormatting>
  <conditionalFormatting sqref="AC1049">
    <cfRule type="cellIs" dxfId="512" priority="546" operator="equal">
      <formula>0</formula>
    </cfRule>
  </conditionalFormatting>
  <conditionalFormatting sqref="AJ1049">
    <cfRule type="containsText" dxfId="511" priority="545" operator="containsText" text="ERROR">
      <formula>NOT(ISERROR(SEARCH("ERROR",AJ1049)))</formula>
    </cfRule>
  </conditionalFormatting>
  <conditionalFormatting sqref="AG1049">
    <cfRule type="duplicateValues" dxfId="510" priority="544"/>
  </conditionalFormatting>
  <conditionalFormatting sqref="AJ1049">
    <cfRule type="containsText" dxfId="509" priority="543" operator="containsText" text="TRUE">
      <formula>NOT(ISERROR(SEARCH("TRUE",AJ1049)))</formula>
    </cfRule>
  </conditionalFormatting>
  <conditionalFormatting sqref="AC1052">
    <cfRule type="cellIs" dxfId="508" priority="542" operator="equal">
      <formula>0</formula>
    </cfRule>
  </conditionalFormatting>
  <conditionalFormatting sqref="AJ1052">
    <cfRule type="containsText" dxfId="507" priority="541" operator="containsText" text="ERROR">
      <formula>NOT(ISERROR(SEARCH("ERROR",AJ1052)))</formula>
    </cfRule>
  </conditionalFormatting>
  <conditionalFormatting sqref="AG1052">
    <cfRule type="duplicateValues" dxfId="506" priority="540"/>
  </conditionalFormatting>
  <conditionalFormatting sqref="AJ1052">
    <cfRule type="containsText" dxfId="505" priority="539" operator="containsText" text="TRUE">
      <formula>NOT(ISERROR(SEARCH("TRUE",AJ1052)))</formula>
    </cfRule>
  </conditionalFormatting>
  <conditionalFormatting sqref="AC1055">
    <cfRule type="cellIs" dxfId="504" priority="538" operator="equal">
      <formula>0</formula>
    </cfRule>
  </conditionalFormatting>
  <conditionalFormatting sqref="AJ1055">
    <cfRule type="containsText" dxfId="503" priority="537" operator="containsText" text="ERROR">
      <formula>NOT(ISERROR(SEARCH("ERROR",AJ1055)))</formula>
    </cfRule>
  </conditionalFormatting>
  <conditionalFormatting sqref="AG1055">
    <cfRule type="duplicateValues" dxfId="502" priority="536"/>
  </conditionalFormatting>
  <conditionalFormatting sqref="AJ1055">
    <cfRule type="containsText" dxfId="501" priority="535" operator="containsText" text="TRUE">
      <formula>NOT(ISERROR(SEARCH("TRUE",AJ1055)))</formula>
    </cfRule>
  </conditionalFormatting>
  <conditionalFormatting sqref="AC1058">
    <cfRule type="cellIs" dxfId="500" priority="534" operator="equal">
      <formula>0</formula>
    </cfRule>
  </conditionalFormatting>
  <conditionalFormatting sqref="AJ1058">
    <cfRule type="containsText" dxfId="499" priority="533" operator="containsText" text="ERROR">
      <formula>NOT(ISERROR(SEARCH("ERROR",AJ1058)))</formula>
    </cfRule>
  </conditionalFormatting>
  <conditionalFormatting sqref="AG1058">
    <cfRule type="duplicateValues" dxfId="498" priority="532"/>
  </conditionalFormatting>
  <conditionalFormatting sqref="AJ1058">
    <cfRule type="containsText" dxfId="497" priority="531" operator="containsText" text="TRUE">
      <formula>NOT(ISERROR(SEARCH("TRUE",AJ1058)))</formula>
    </cfRule>
  </conditionalFormatting>
  <conditionalFormatting sqref="AJ1077">
    <cfRule type="containsText" dxfId="496" priority="529" operator="containsText" text="ERROR">
      <formula>NOT(ISERROR(SEARCH("ERROR",AJ1077)))</formula>
    </cfRule>
  </conditionalFormatting>
  <conditionalFormatting sqref="AJ1077">
    <cfRule type="containsText" dxfId="495" priority="527" operator="containsText" text="TRUE">
      <formula>NOT(ISERROR(SEARCH("TRUE",AJ1077)))</formula>
    </cfRule>
  </conditionalFormatting>
  <conditionalFormatting sqref="AJ1080">
    <cfRule type="containsText" dxfId="494" priority="525" operator="containsText" text="ERROR">
      <formula>NOT(ISERROR(SEARCH("ERROR",AJ1080)))</formula>
    </cfRule>
  </conditionalFormatting>
  <conditionalFormatting sqref="AJ1080">
    <cfRule type="containsText" dxfId="493" priority="523" operator="containsText" text="TRUE">
      <formula>NOT(ISERROR(SEARCH("TRUE",AJ1080)))</formula>
    </cfRule>
  </conditionalFormatting>
  <conditionalFormatting sqref="AJ1083">
    <cfRule type="containsText" dxfId="492" priority="521" operator="containsText" text="ERROR">
      <formula>NOT(ISERROR(SEARCH("ERROR",AJ1083)))</formula>
    </cfRule>
  </conditionalFormatting>
  <conditionalFormatting sqref="AJ1083">
    <cfRule type="containsText" dxfId="491" priority="519" operator="containsText" text="TRUE">
      <formula>NOT(ISERROR(SEARCH("TRUE",AJ1083)))</formula>
    </cfRule>
  </conditionalFormatting>
  <conditionalFormatting sqref="AJ1086">
    <cfRule type="containsText" dxfId="490" priority="517" operator="containsText" text="ERROR">
      <formula>NOT(ISERROR(SEARCH("ERROR",AJ1086)))</formula>
    </cfRule>
  </conditionalFormatting>
  <conditionalFormatting sqref="AJ1086">
    <cfRule type="containsText" dxfId="489" priority="515" operator="containsText" text="TRUE">
      <formula>NOT(ISERROR(SEARCH("TRUE",AJ1086)))</formula>
    </cfRule>
  </conditionalFormatting>
  <conditionalFormatting sqref="AJ1089">
    <cfRule type="containsText" dxfId="488" priority="513" operator="containsText" text="ERROR">
      <formula>NOT(ISERROR(SEARCH("ERROR",AJ1089)))</formula>
    </cfRule>
  </conditionalFormatting>
  <conditionalFormatting sqref="AJ1089">
    <cfRule type="containsText" dxfId="487" priority="511" operator="containsText" text="TRUE">
      <formula>NOT(ISERROR(SEARCH("TRUE",AJ1089)))</formula>
    </cfRule>
  </conditionalFormatting>
  <conditionalFormatting sqref="AJ1092">
    <cfRule type="containsText" dxfId="486" priority="509" operator="containsText" text="ERROR">
      <formula>NOT(ISERROR(SEARCH("ERROR",AJ1092)))</formula>
    </cfRule>
  </conditionalFormatting>
  <conditionalFormatting sqref="AJ1092">
    <cfRule type="containsText" dxfId="485" priority="507" operator="containsText" text="TRUE">
      <formula>NOT(ISERROR(SEARCH("TRUE",AJ1092)))</formula>
    </cfRule>
  </conditionalFormatting>
  <conditionalFormatting sqref="AJ1095">
    <cfRule type="containsText" dxfId="484" priority="505" operator="containsText" text="ERROR">
      <formula>NOT(ISERROR(SEARCH("ERROR",AJ1095)))</formula>
    </cfRule>
  </conditionalFormatting>
  <conditionalFormatting sqref="AJ1095">
    <cfRule type="containsText" dxfId="483" priority="503" operator="containsText" text="TRUE">
      <formula>NOT(ISERROR(SEARCH("TRUE",AJ1095)))</formula>
    </cfRule>
  </conditionalFormatting>
  <conditionalFormatting sqref="AJ1098">
    <cfRule type="containsText" dxfId="482" priority="501" operator="containsText" text="ERROR">
      <formula>NOT(ISERROR(SEARCH("ERROR",AJ1098)))</formula>
    </cfRule>
  </conditionalFormatting>
  <conditionalFormatting sqref="AJ1098">
    <cfRule type="containsText" dxfId="481" priority="499" operator="containsText" text="TRUE">
      <formula>NOT(ISERROR(SEARCH("TRUE",AJ1098)))</formula>
    </cfRule>
  </conditionalFormatting>
  <conditionalFormatting sqref="AJ1101">
    <cfRule type="containsText" dxfId="480" priority="497" operator="containsText" text="ERROR">
      <formula>NOT(ISERROR(SEARCH("ERROR",AJ1101)))</formula>
    </cfRule>
  </conditionalFormatting>
  <conditionalFormatting sqref="AJ1101">
    <cfRule type="containsText" dxfId="479" priority="495" operator="containsText" text="TRUE">
      <formula>NOT(ISERROR(SEARCH("TRUE",AJ1101)))</formula>
    </cfRule>
  </conditionalFormatting>
  <conditionalFormatting sqref="AJ1104">
    <cfRule type="containsText" dxfId="478" priority="493" operator="containsText" text="ERROR">
      <formula>NOT(ISERROR(SEARCH("ERROR",AJ1104)))</formula>
    </cfRule>
  </conditionalFormatting>
  <conditionalFormatting sqref="AJ1104">
    <cfRule type="containsText" dxfId="477" priority="491" operator="containsText" text="TRUE">
      <formula>NOT(ISERROR(SEARCH("TRUE",AJ1104)))</formula>
    </cfRule>
  </conditionalFormatting>
  <conditionalFormatting sqref="AJ1107">
    <cfRule type="containsText" dxfId="476" priority="489" operator="containsText" text="ERROR">
      <formula>NOT(ISERROR(SEARCH("ERROR",AJ1107)))</formula>
    </cfRule>
  </conditionalFormatting>
  <conditionalFormatting sqref="AJ1107">
    <cfRule type="containsText" dxfId="475" priority="487" operator="containsText" text="TRUE">
      <formula>NOT(ISERROR(SEARCH("TRUE",AJ1107)))</formula>
    </cfRule>
  </conditionalFormatting>
  <conditionalFormatting sqref="AJ1110">
    <cfRule type="containsText" dxfId="474" priority="485" operator="containsText" text="ERROR">
      <formula>NOT(ISERROR(SEARCH("ERROR",AJ1110)))</formula>
    </cfRule>
  </conditionalFormatting>
  <conditionalFormatting sqref="AJ1110">
    <cfRule type="containsText" dxfId="473" priority="483" operator="containsText" text="TRUE">
      <formula>NOT(ISERROR(SEARCH("TRUE",AJ1110)))</formula>
    </cfRule>
  </conditionalFormatting>
  <conditionalFormatting sqref="AJ1113">
    <cfRule type="containsText" dxfId="472" priority="481" operator="containsText" text="ERROR">
      <formula>NOT(ISERROR(SEARCH("ERROR",AJ1113)))</formula>
    </cfRule>
  </conditionalFormatting>
  <conditionalFormatting sqref="AJ1113">
    <cfRule type="containsText" dxfId="471" priority="479" operator="containsText" text="TRUE">
      <formula>NOT(ISERROR(SEARCH("TRUE",AJ1113)))</formula>
    </cfRule>
  </conditionalFormatting>
  <conditionalFormatting sqref="AJ1116">
    <cfRule type="containsText" dxfId="470" priority="477" operator="containsText" text="ERROR">
      <formula>NOT(ISERROR(SEARCH("ERROR",AJ1116)))</formula>
    </cfRule>
  </conditionalFormatting>
  <conditionalFormatting sqref="AJ1116">
    <cfRule type="containsText" dxfId="469" priority="475" operator="containsText" text="TRUE">
      <formula>NOT(ISERROR(SEARCH("TRUE",AJ1116)))</formula>
    </cfRule>
  </conditionalFormatting>
  <conditionalFormatting sqref="AJ1119">
    <cfRule type="containsText" dxfId="468" priority="473" operator="containsText" text="ERROR">
      <formula>NOT(ISERROR(SEARCH("ERROR",AJ1119)))</formula>
    </cfRule>
  </conditionalFormatting>
  <conditionalFormatting sqref="AJ1119">
    <cfRule type="containsText" dxfId="467" priority="471" operator="containsText" text="TRUE">
      <formula>NOT(ISERROR(SEARCH("TRUE",AJ1119)))</formula>
    </cfRule>
  </conditionalFormatting>
  <conditionalFormatting sqref="AJ1122">
    <cfRule type="containsText" dxfId="466" priority="469" operator="containsText" text="ERROR">
      <formula>NOT(ISERROR(SEARCH("ERROR",AJ1122)))</formula>
    </cfRule>
  </conditionalFormatting>
  <conditionalFormatting sqref="AJ1122">
    <cfRule type="containsText" dxfId="465" priority="467" operator="containsText" text="TRUE">
      <formula>NOT(ISERROR(SEARCH("TRUE",AJ1122)))</formula>
    </cfRule>
  </conditionalFormatting>
  <conditionalFormatting sqref="AJ1125">
    <cfRule type="containsText" dxfId="464" priority="465" operator="containsText" text="ERROR">
      <formula>NOT(ISERROR(SEARCH("ERROR",AJ1125)))</formula>
    </cfRule>
  </conditionalFormatting>
  <conditionalFormatting sqref="AJ1125">
    <cfRule type="containsText" dxfId="463" priority="463" operator="containsText" text="TRUE">
      <formula>NOT(ISERROR(SEARCH("TRUE",AJ1125)))</formula>
    </cfRule>
  </conditionalFormatting>
  <conditionalFormatting sqref="AJ1128">
    <cfRule type="containsText" dxfId="462" priority="461" operator="containsText" text="ERROR">
      <formula>NOT(ISERROR(SEARCH("ERROR",AJ1128)))</formula>
    </cfRule>
  </conditionalFormatting>
  <conditionalFormatting sqref="AJ1128">
    <cfRule type="containsText" dxfId="461" priority="459" operator="containsText" text="TRUE">
      <formula>NOT(ISERROR(SEARCH("TRUE",AJ1128)))</formula>
    </cfRule>
  </conditionalFormatting>
  <conditionalFormatting sqref="AJ1131">
    <cfRule type="containsText" dxfId="460" priority="457" operator="containsText" text="ERROR">
      <formula>NOT(ISERROR(SEARCH("ERROR",AJ1131)))</formula>
    </cfRule>
  </conditionalFormatting>
  <conditionalFormatting sqref="AJ1131">
    <cfRule type="containsText" dxfId="459" priority="455" operator="containsText" text="TRUE">
      <formula>NOT(ISERROR(SEARCH("TRUE",AJ1131)))</formula>
    </cfRule>
  </conditionalFormatting>
  <conditionalFormatting sqref="AJ1149">
    <cfRule type="containsText" dxfId="458" priority="453" operator="containsText" text="ERROR">
      <formula>NOT(ISERROR(SEARCH("ERROR",AJ1149)))</formula>
    </cfRule>
  </conditionalFormatting>
  <conditionalFormatting sqref="AJ1149">
    <cfRule type="containsText" dxfId="457" priority="451" operator="containsText" text="TRUE">
      <formula>NOT(ISERROR(SEARCH("TRUE",AJ1149)))</formula>
    </cfRule>
  </conditionalFormatting>
  <conditionalFormatting sqref="AJ1152">
    <cfRule type="containsText" dxfId="456" priority="449" operator="containsText" text="ERROR">
      <formula>NOT(ISERROR(SEARCH("ERROR",AJ1152)))</formula>
    </cfRule>
  </conditionalFormatting>
  <conditionalFormatting sqref="AJ1152">
    <cfRule type="containsText" dxfId="455" priority="447" operator="containsText" text="TRUE">
      <formula>NOT(ISERROR(SEARCH("TRUE",AJ1152)))</formula>
    </cfRule>
  </conditionalFormatting>
  <conditionalFormatting sqref="AJ1155">
    <cfRule type="containsText" dxfId="454" priority="445" operator="containsText" text="ERROR">
      <formula>NOT(ISERROR(SEARCH("ERROR",AJ1155)))</formula>
    </cfRule>
  </conditionalFormatting>
  <conditionalFormatting sqref="AJ1155">
    <cfRule type="containsText" dxfId="453" priority="443" operator="containsText" text="TRUE">
      <formula>NOT(ISERROR(SEARCH("TRUE",AJ1155)))</formula>
    </cfRule>
  </conditionalFormatting>
  <conditionalFormatting sqref="AJ1158">
    <cfRule type="containsText" dxfId="452" priority="441" operator="containsText" text="ERROR">
      <formula>NOT(ISERROR(SEARCH("ERROR",AJ1158)))</formula>
    </cfRule>
  </conditionalFormatting>
  <conditionalFormatting sqref="AJ1158">
    <cfRule type="containsText" dxfId="451" priority="439" operator="containsText" text="TRUE">
      <formula>NOT(ISERROR(SEARCH("TRUE",AJ1158)))</formula>
    </cfRule>
  </conditionalFormatting>
  <conditionalFormatting sqref="AJ1161">
    <cfRule type="containsText" dxfId="450" priority="437" operator="containsText" text="ERROR">
      <formula>NOT(ISERROR(SEARCH("ERROR",AJ1161)))</formula>
    </cfRule>
  </conditionalFormatting>
  <conditionalFormatting sqref="AJ1161">
    <cfRule type="containsText" dxfId="449" priority="435" operator="containsText" text="TRUE">
      <formula>NOT(ISERROR(SEARCH("TRUE",AJ1161)))</formula>
    </cfRule>
  </conditionalFormatting>
  <conditionalFormatting sqref="AJ1164">
    <cfRule type="containsText" dxfId="448" priority="433" operator="containsText" text="ERROR">
      <formula>NOT(ISERROR(SEARCH("ERROR",AJ1164)))</formula>
    </cfRule>
  </conditionalFormatting>
  <conditionalFormatting sqref="AJ1164">
    <cfRule type="containsText" dxfId="447" priority="431" operator="containsText" text="TRUE">
      <formula>NOT(ISERROR(SEARCH("TRUE",AJ1164)))</formula>
    </cfRule>
  </conditionalFormatting>
  <conditionalFormatting sqref="AJ1167">
    <cfRule type="containsText" dxfId="446" priority="429" operator="containsText" text="ERROR">
      <formula>NOT(ISERROR(SEARCH("ERROR",AJ1167)))</formula>
    </cfRule>
  </conditionalFormatting>
  <conditionalFormatting sqref="AJ1167">
    <cfRule type="containsText" dxfId="445" priority="427" operator="containsText" text="TRUE">
      <formula>NOT(ISERROR(SEARCH("TRUE",AJ1167)))</formula>
    </cfRule>
  </conditionalFormatting>
  <conditionalFormatting sqref="AJ1170">
    <cfRule type="containsText" dxfId="444" priority="425" operator="containsText" text="ERROR">
      <formula>NOT(ISERROR(SEARCH("ERROR",AJ1170)))</formula>
    </cfRule>
  </conditionalFormatting>
  <conditionalFormatting sqref="AJ1170">
    <cfRule type="containsText" dxfId="443" priority="423" operator="containsText" text="TRUE">
      <formula>NOT(ISERROR(SEARCH("TRUE",AJ1170)))</formula>
    </cfRule>
  </conditionalFormatting>
  <conditionalFormatting sqref="AJ1173">
    <cfRule type="containsText" dxfId="442" priority="421" operator="containsText" text="ERROR">
      <formula>NOT(ISERROR(SEARCH("ERROR",AJ1173)))</formula>
    </cfRule>
  </conditionalFormatting>
  <conditionalFormatting sqref="AJ1173">
    <cfRule type="containsText" dxfId="441" priority="419" operator="containsText" text="TRUE">
      <formula>NOT(ISERROR(SEARCH("TRUE",AJ1173)))</formula>
    </cfRule>
  </conditionalFormatting>
  <conditionalFormatting sqref="AJ1176">
    <cfRule type="containsText" dxfId="440" priority="417" operator="containsText" text="ERROR">
      <formula>NOT(ISERROR(SEARCH("ERROR",AJ1176)))</formula>
    </cfRule>
  </conditionalFormatting>
  <conditionalFormatting sqref="AJ1176">
    <cfRule type="containsText" dxfId="439" priority="415" operator="containsText" text="TRUE">
      <formula>NOT(ISERROR(SEARCH("TRUE",AJ1176)))</formula>
    </cfRule>
  </conditionalFormatting>
  <conditionalFormatting sqref="AJ1179">
    <cfRule type="containsText" dxfId="438" priority="413" operator="containsText" text="ERROR">
      <formula>NOT(ISERROR(SEARCH("ERROR",AJ1179)))</formula>
    </cfRule>
  </conditionalFormatting>
  <conditionalFormatting sqref="AJ1179">
    <cfRule type="containsText" dxfId="437" priority="411" operator="containsText" text="TRUE">
      <formula>NOT(ISERROR(SEARCH("TRUE",AJ1179)))</formula>
    </cfRule>
  </conditionalFormatting>
  <conditionalFormatting sqref="AJ1182">
    <cfRule type="containsText" dxfId="436" priority="409" operator="containsText" text="ERROR">
      <formula>NOT(ISERROR(SEARCH("ERROR",AJ1182)))</formula>
    </cfRule>
  </conditionalFormatting>
  <conditionalFormatting sqref="AJ1182">
    <cfRule type="containsText" dxfId="435" priority="407" operator="containsText" text="TRUE">
      <formula>NOT(ISERROR(SEARCH("TRUE",AJ1182)))</formula>
    </cfRule>
  </conditionalFormatting>
  <conditionalFormatting sqref="AJ1185">
    <cfRule type="containsText" dxfId="434" priority="405" operator="containsText" text="ERROR">
      <formula>NOT(ISERROR(SEARCH("ERROR",AJ1185)))</formula>
    </cfRule>
  </conditionalFormatting>
  <conditionalFormatting sqref="AJ1185">
    <cfRule type="containsText" dxfId="433" priority="403" operator="containsText" text="TRUE">
      <formula>NOT(ISERROR(SEARCH("TRUE",AJ1185)))</formula>
    </cfRule>
  </conditionalFormatting>
  <conditionalFormatting sqref="AJ1188">
    <cfRule type="containsText" dxfId="432" priority="401" operator="containsText" text="ERROR">
      <formula>NOT(ISERROR(SEARCH("ERROR",AJ1188)))</formula>
    </cfRule>
  </conditionalFormatting>
  <conditionalFormatting sqref="AJ1188">
    <cfRule type="containsText" dxfId="431" priority="399" operator="containsText" text="TRUE">
      <formula>NOT(ISERROR(SEARCH("TRUE",AJ1188)))</formula>
    </cfRule>
  </conditionalFormatting>
  <conditionalFormatting sqref="AJ1191">
    <cfRule type="containsText" dxfId="430" priority="397" operator="containsText" text="ERROR">
      <formula>NOT(ISERROR(SEARCH("ERROR",AJ1191)))</formula>
    </cfRule>
  </conditionalFormatting>
  <conditionalFormatting sqref="AJ1191">
    <cfRule type="containsText" dxfId="429" priority="395" operator="containsText" text="TRUE">
      <formula>NOT(ISERROR(SEARCH("TRUE",AJ1191)))</formula>
    </cfRule>
  </conditionalFormatting>
  <conditionalFormatting sqref="AJ1194">
    <cfRule type="containsText" dxfId="428" priority="393" operator="containsText" text="ERROR">
      <formula>NOT(ISERROR(SEARCH("ERROR",AJ1194)))</formula>
    </cfRule>
  </conditionalFormatting>
  <conditionalFormatting sqref="AJ1194">
    <cfRule type="containsText" dxfId="427" priority="391" operator="containsText" text="TRUE">
      <formula>NOT(ISERROR(SEARCH("TRUE",AJ1194)))</formula>
    </cfRule>
  </conditionalFormatting>
  <conditionalFormatting sqref="AJ1197">
    <cfRule type="containsText" dxfId="426" priority="389" operator="containsText" text="ERROR">
      <formula>NOT(ISERROR(SEARCH("ERROR",AJ1197)))</formula>
    </cfRule>
  </conditionalFormatting>
  <conditionalFormatting sqref="AJ1197">
    <cfRule type="containsText" dxfId="425" priority="387" operator="containsText" text="TRUE">
      <formula>NOT(ISERROR(SEARCH("TRUE",AJ1197)))</formula>
    </cfRule>
  </conditionalFormatting>
  <conditionalFormatting sqref="AJ1200">
    <cfRule type="containsText" dxfId="424" priority="385" operator="containsText" text="ERROR">
      <formula>NOT(ISERROR(SEARCH("ERROR",AJ1200)))</formula>
    </cfRule>
  </conditionalFormatting>
  <conditionalFormatting sqref="AJ1200">
    <cfRule type="containsText" dxfId="423" priority="383" operator="containsText" text="TRUE">
      <formula>NOT(ISERROR(SEARCH("TRUE",AJ1200)))</formula>
    </cfRule>
  </conditionalFormatting>
  <conditionalFormatting sqref="AJ1203">
    <cfRule type="containsText" dxfId="422" priority="381" operator="containsText" text="ERROR">
      <formula>NOT(ISERROR(SEARCH("ERROR",AJ1203)))</formula>
    </cfRule>
  </conditionalFormatting>
  <conditionalFormatting sqref="AJ1203">
    <cfRule type="containsText" dxfId="421" priority="379" operator="containsText" text="TRUE">
      <formula>NOT(ISERROR(SEARCH("TRUE",AJ1203)))</formula>
    </cfRule>
  </conditionalFormatting>
  <conditionalFormatting sqref="AC1151">
    <cfRule type="cellIs" dxfId="420" priority="378" operator="equal">
      <formula>0</formula>
    </cfRule>
  </conditionalFormatting>
  <conditionalFormatting sqref="AC1154">
    <cfRule type="cellIs" dxfId="419" priority="377" operator="equal">
      <formula>0</formula>
    </cfRule>
  </conditionalFormatting>
  <conditionalFormatting sqref="AC1157">
    <cfRule type="cellIs" dxfId="418" priority="376" operator="equal">
      <formula>0</formula>
    </cfRule>
  </conditionalFormatting>
  <conditionalFormatting sqref="AC1160">
    <cfRule type="cellIs" dxfId="417" priority="375" operator="equal">
      <formula>0</formula>
    </cfRule>
  </conditionalFormatting>
  <conditionalFormatting sqref="AC1163">
    <cfRule type="cellIs" dxfId="416" priority="374" operator="equal">
      <formula>0</formula>
    </cfRule>
  </conditionalFormatting>
  <conditionalFormatting sqref="AC1166">
    <cfRule type="cellIs" dxfId="415" priority="373" operator="equal">
      <formula>0</formula>
    </cfRule>
  </conditionalFormatting>
  <conditionalFormatting sqref="AC1169">
    <cfRule type="cellIs" dxfId="414" priority="372" operator="equal">
      <formula>0</formula>
    </cfRule>
  </conditionalFormatting>
  <conditionalFormatting sqref="AC1172">
    <cfRule type="cellIs" dxfId="413" priority="371" operator="equal">
      <formula>0</formula>
    </cfRule>
  </conditionalFormatting>
  <conditionalFormatting sqref="AC1175">
    <cfRule type="cellIs" dxfId="412" priority="370" operator="equal">
      <formula>0</formula>
    </cfRule>
  </conditionalFormatting>
  <conditionalFormatting sqref="AC1178">
    <cfRule type="cellIs" dxfId="411" priority="369" operator="equal">
      <formula>0</formula>
    </cfRule>
  </conditionalFormatting>
  <conditionalFormatting sqref="AC1181">
    <cfRule type="cellIs" dxfId="410" priority="368" operator="equal">
      <formula>0</formula>
    </cfRule>
  </conditionalFormatting>
  <conditionalFormatting sqref="AC1184">
    <cfRule type="cellIs" dxfId="409" priority="367" operator="equal">
      <formula>0</formula>
    </cfRule>
  </conditionalFormatting>
  <conditionalFormatting sqref="AC1187">
    <cfRule type="cellIs" dxfId="408" priority="366" operator="equal">
      <formula>0</formula>
    </cfRule>
  </conditionalFormatting>
  <conditionalFormatting sqref="AC1190">
    <cfRule type="cellIs" dxfId="407" priority="365" operator="equal">
      <formula>0</formula>
    </cfRule>
  </conditionalFormatting>
  <conditionalFormatting sqref="AC1193">
    <cfRule type="cellIs" dxfId="406" priority="364" operator="equal">
      <formula>0</formula>
    </cfRule>
  </conditionalFormatting>
  <conditionalFormatting sqref="AC1196">
    <cfRule type="cellIs" dxfId="405" priority="363" operator="equal">
      <formula>0</formula>
    </cfRule>
  </conditionalFormatting>
  <conditionalFormatting sqref="AC1199">
    <cfRule type="cellIs" dxfId="404" priority="362" operator="equal">
      <formula>0</formula>
    </cfRule>
  </conditionalFormatting>
  <conditionalFormatting sqref="AC1202">
    <cfRule type="cellIs" dxfId="403" priority="361" operator="equal">
      <formula>0</formula>
    </cfRule>
  </conditionalFormatting>
  <conditionalFormatting sqref="AJ1218">
    <cfRule type="containsText" dxfId="402" priority="355" operator="containsText" text="ERROR">
      <formula>NOT(ISERROR(SEARCH("ERROR",AJ1218)))</formula>
    </cfRule>
  </conditionalFormatting>
  <conditionalFormatting sqref="AJ1218">
    <cfRule type="containsText" dxfId="401" priority="353" operator="containsText" text="TRUE">
      <formula>NOT(ISERROR(SEARCH("TRUE",AJ1218)))</formula>
    </cfRule>
  </conditionalFormatting>
  <conditionalFormatting sqref="AJ1221">
    <cfRule type="containsText" dxfId="400" priority="351" operator="containsText" text="ERROR">
      <formula>NOT(ISERROR(SEARCH("ERROR",AJ1221)))</formula>
    </cfRule>
  </conditionalFormatting>
  <conditionalFormatting sqref="AJ1221">
    <cfRule type="containsText" dxfId="399" priority="349" operator="containsText" text="TRUE">
      <formula>NOT(ISERROR(SEARCH("TRUE",AJ1221)))</formula>
    </cfRule>
  </conditionalFormatting>
  <conditionalFormatting sqref="AJ1224">
    <cfRule type="containsText" dxfId="398" priority="347" operator="containsText" text="ERROR">
      <formula>NOT(ISERROR(SEARCH("ERROR",AJ1224)))</formula>
    </cfRule>
  </conditionalFormatting>
  <conditionalFormatting sqref="AJ1224">
    <cfRule type="containsText" dxfId="397" priority="345" operator="containsText" text="TRUE">
      <formula>NOT(ISERROR(SEARCH("TRUE",AJ1224)))</formula>
    </cfRule>
  </conditionalFormatting>
  <conditionalFormatting sqref="AJ1227">
    <cfRule type="containsText" dxfId="396" priority="343" operator="containsText" text="ERROR">
      <formula>NOT(ISERROR(SEARCH("ERROR",AJ1227)))</formula>
    </cfRule>
  </conditionalFormatting>
  <conditionalFormatting sqref="AJ1227">
    <cfRule type="containsText" dxfId="395" priority="341" operator="containsText" text="TRUE">
      <formula>NOT(ISERROR(SEARCH("TRUE",AJ1227)))</formula>
    </cfRule>
  </conditionalFormatting>
  <conditionalFormatting sqref="AJ1230">
    <cfRule type="containsText" dxfId="394" priority="339" operator="containsText" text="ERROR">
      <formula>NOT(ISERROR(SEARCH("ERROR",AJ1230)))</formula>
    </cfRule>
  </conditionalFormatting>
  <conditionalFormatting sqref="AJ1230">
    <cfRule type="containsText" dxfId="393" priority="337" operator="containsText" text="TRUE">
      <formula>NOT(ISERROR(SEARCH("TRUE",AJ1230)))</formula>
    </cfRule>
  </conditionalFormatting>
  <conditionalFormatting sqref="AJ1232">
    <cfRule type="containsText" dxfId="392" priority="335" operator="containsText" text="ERROR">
      <formula>NOT(ISERROR(SEARCH("ERROR",AJ1232)))</formula>
    </cfRule>
  </conditionalFormatting>
  <conditionalFormatting sqref="AG1232">
    <cfRule type="duplicateValues" dxfId="391" priority="334"/>
  </conditionalFormatting>
  <conditionalFormatting sqref="AJ1232">
    <cfRule type="containsText" dxfId="390" priority="333" operator="containsText" text="TRUE">
      <formula>NOT(ISERROR(SEARCH("TRUE",AJ1232)))</formula>
    </cfRule>
  </conditionalFormatting>
  <conditionalFormatting sqref="AJ1236">
    <cfRule type="containsText" dxfId="389" priority="331" operator="containsText" text="ERROR">
      <formula>NOT(ISERROR(SEARCH("ERROR",AJ1236)))</formula>
    </cfRule>
  </conditionalFormatting>
  <conditionalFormatting sqref="AJ1236">
    <cfRule type="containsText" dxfId="388" priority="329" operator="containsText" text="TRUE">
      <formula>NOT(ISERROR(SEARCH("TRUE",AJ1236)))</formula>
    </cfRule>
  </conditionalFormatting>
  <conditionalFormatting sqref="AC1229">
    <cfRule type="cellIs" dxfId="387" priority="319" operator="equal">
      <formula>0</formula>
    </cfRule>
  </conditionalFormatting>
  <conditionalFormatting sqref="AJ1239">
    <cfRule type="containsText" dxfId="386" priority="327" operator="containsText" text="ERROR">
      <formula>NOT(ISERROR(SEARCH("ERROR",AJ1239)))</formula>
    </cfRule>
  </conditionalFormatting>
  <conditionalFormatting sqref="AJ1239">
    <cfRule type="containsText" dxfId="385" priority="325" operator="containsText" text="TRUE">
      <formula>NOT(ISERROR(SEARCH("TRUE",AJ1239)))</formula>
    </cfRule>
  </conditionalFormatting>
  <conditionalFormatting sqref="AC1217">
    <cfRule type="cellIs" dxfId="384" priority="324" operator="equal">
      <formula>0</formula>
    </cfRule>
  </conditionalFormatting>
  <conditionalFormatting sqref="AC1238">
    <cfRule type="cellIs" dxfId="383" priority="316" operator="equal">
      <formula>0</formula>
    </cfRule>
  </conditionalFormatting>
  <conditionalFormatting sqref="AC1220">
    <cfRule type="cellIs" dxfId="382" priority="322" operator="equal">
      <formula>0</formula>
    </cfRule>
  </conditionalFormatting>
  <conditionalFormatting sqref="AC1223">
    <cfRule type="cellIs" dxfId="381" priority="321" operator="equal">
      <formula>0</formula>
    </cfRule>
  </conditionalFormatting>
  <conditionalFormatting sqref="AC1226">
    <cfRule type="cellIs" dxfId="380" priority="320" operator="equal">
      <formula>0</formula>
    </cfRule>
  </conditionalFormatting>
  <conditionalFormatting sqref="AC1232">
    <cfRule type="cellIs" dxfId="379" priority="318" operator="equal">
      <formula>0</formula>
    </cfRule>
  </conditionalFormatting>
  <conditionalFormatting sqref="AC1235">
    <cfRule type="cellIs" dxfId="378" priority="317" operator="equal">
      <formula>0</formula>
    </cfRule>
  </conditionalFormatting>
  <conditionalFormatting sqref="AJ1254">
    <cfRule type="containsText" dxfId="377" priority="314" operator="containsText" text="ERROR">
      <formula>NOT(ISERROR(SEARCH("ERROR",AJ1254)))</formula>
    </cfRule>
  </conditionalFormatting>
  <conditionalFormatting sqref="AJ1254">
    <cfRule type="containsText" dxfId="376" priority="312" operator="containsText" text="TRUE">
      <formula>NOT(ISERROR(SEARCH("TRUE",AJ1254)))</formula>
    </cfRule>
  </conditionalFormatting>
  <conditionalFormatting sqref="AJ1257">
    <cfRule type="containsText" dxfId="375" priority="310" operator="containsText" text="ERROR">
      <formula>NOT(ISERROR(SEARCH("ERROR",AJ1257)))</formula>
    </cfRule>
  </conditionalFormatting>
  <conditionalFormatting sqref="AJ1257">
    <cfRule type="containsText" dxfId="374" priority="308" operator="containsText" text="TRUE">
      <formula>NOT(ISERROR(SEARCH("TRUE",AJ1257)))</formula>
    </cfRule>
  </conditionalFormatting>
  <conditionalFormatting sqref="AJ1260">
    <cfRule type="containsText" dxfId="373" priority="306" operator="containsText" text="ERROR">
      <formula>NOT(ISERROR(SEARCH("ERROR",AJ1260)))</formula>
    </cfRule>
  </conditionalFormatting>
  <conditionalFormatting sqref="AJ1260">
    <cfRule type="containsText" dxfId="372" priority="304" operator="containsText" text="TRUE">
      <formula>NOT(ISERROR(SEARCH("TRUE",AJ1260)))</formula>
    </cfRule>
  </conditionalFormatting>
  <conditionalFormatting sqref="AJ1263">
    <cfRule type="containsText" dxfId="371" priority="302" operator="containsText" text="ERROR">
      <formula>NOT(ISERROR(SEARCH("ERROR",AJ1263)))</formula>
    </cfRule>
  </conditionalFormatting>
  <conditionalFormatting sqref="AJ1263">
    <cfRule type="containsText" dxfId="370" priority="300" operator="containsText" text="TRUE">
      <formula>NOT(ISERROR(SEARCH("TRUE",AJ1263)))</formula>
    </cfRule>
  </conditionalFormatting>
  <conditionalFormatting sqref="AJ1266">
    <cfRule type="containsText" dxfId="369" priority="298" operator="containsText" text="ERROR">
      <formula>NOT(ISERROR(SEARCH("ERROR",AJ1266)))</formula>
    </cfRule>
  </conditionalFormatting>
  <conditionalFormatting sqref="AJ1266">
    <cfRule type="containsText" dxfId="368" priority="296" operator="containsText" text="TRUE">
      <formula>NOT(ISERROR(SEARCH("TRUE",AJ1266)))</formula>
    </cfRule>
  </conditionalFormatting>
  <conditionalFormatting sqref="AJ1269">
    <cfRule type="containsText" dxfId="367" priority="294" operator="containsText" text="ERROR">
      <formula>NOT(ISERROR(SEARCH("ERROR",AJ1269)))</formula>
    </cfRule>
  </conditionalFormatting>
  <conditionalFormatting sqref="AJ1269">
    <cfRule type="containsText" dxfId="366" priority="292" operator="containsText" text="TRUE">
      <formula>NOT(ISERROR(SEARCH("TRUE",AJ1269)))</formula>
    </cfRule>
  </conditionalFormatting>
  <conditionalFormatting sqref="AJ1272">
    <cfRule type="containsText" dxfId="365" priority="290" operator="containsText" text="ERROR">
      <formula>NOT(ISERROR(SEARCH("ERROR",AJ1272)))</formula>
    </cfRule>
  </conditionalFormatting>
  <conditionalFormatting sqref="AJ1272">
    <cfRule type="containsText" dxfId="364" priority="288" operator="containsText" text="TRUE">
      <formula>NOT(ISERROR(SEARCH("TRUE",AJ1272)))</formula>
    </cfRule>
  </conditionalFormatting>
  <conditionalFormatting sqref="AC1262">
    <cfRule type="cellIs" dxfId="363" priority="272" operator="equal">
      <formula>0</formula>
    </cfRule>
  </conditionalFormatting>
  <conditionalFormatting sqref="AJ1275">
    <cfRule type="containsText" dxfId="362" priority="286" operator="containsText" text="ERROR">
      <formula>NOT(ISERROR(SEARCH("ERROR",AJ1275)))</formula>
    </cfRule>
  </conditionalFormatting>
  <conditionalFormatting sqref="AJ1275">
    <cfRule type="containsText" dxfId="361" priority="284" operator="containsText" text="TRUE">
      <formula>NOT(ISERROR(SEARCH("TRUE",AJ1275)))</formula>
    </cfRule>
  </conditionalFormatting>
  <conditionalFormatting sqref="AC1274">
    <cfRule type="cellIs" dxfId="360" priority="268" operator="equal">
      <formula>0</formula>
    </cfRule>
  </conditionalFormatting>
  <conditionalFormatting sqref="AJ1278">
    <cfRule type="containsText" dxfId="359" priority="282" operator="containsText" text="ERROR">
      <formula>NOT(ISERROR(SEARCH("ERROR",AJ1278)))</formula>
    </cfRule>
  </conditionalFormatting>
  <conditionalFormatting sqref="AJ1278">
    <cfRule type="containsText" dxfId="358" priority="280" operator="containsText" text="TRUE">
      <formula>NOT(ISERROR(SEARCH("TRUE",AJ1278)))</formula>
    </cfRule>
  </conditionalFormatting>
  <conditionalFormatting sqref="AJ1281">
    <cfRule type="containsText" dxfId="357" priority="278" operator="containsText" text="ERROR">
      <formula>NOT(ISERROR(SEARCH("ERROR",AJ1281)))</formula>
    </cfRule>
  </conditionalFormatting>
  <conditionalFormatting sqref="AJ1281">
    <cfRule type="containsText" dxfId="356" priority="276" operator="containsText" text="TRUE">
      <formula>NOT(ISERROR(SEARCH("TRUE",AJ1281)))</formula>
    </cfRule>
  </conditionalFormatting>
  <conditionalFormatting sqref="AC1253">
    <cfRule type="cellIs" dxfId="355" priority="275" operator="equal">
      <formula>0</formula>
    </cfRule>
  </conditionalFormatting>
  <conditionalFormatting sqref="AC1256">
    <cfRule type="cellIs" dxfId="354" priority="274" operator="equal">
      <formula>0</formula>
    </cfRule>
  </conditionalFormatting>
  <conditionalFormatting sqref="AC1259">
    <cfRule type="cellIs" dxfId="353" priority="273" operator="equal">
      <formula>0</formula>
    </cfRule>
  </conditionalFormatting>
  <conditionalFormatting sqref="AC1265">
    <cfRule type="cellIs" dxfId="352" priority="271" operator="equal">
      <formula>0</formula>
    </cfRule>
  </conditionalFormatting>
  <conditionalFormatting sqref="AC1268">
    <cfRule type="cellIs" dxfId="351" priority="270" operator="equal">
      <formula>0</formula>
    </cfRule>
  </conditionalFormatting>
  <conditionalFormatting sqref="AC1271">
    <cfRule type="cellIs" dxfId="350" priority="269" operator="equal">
      <formula>0</formula>
    </cfRule>
  </conditionalFormatting>
  <conditionalFormatting sqref="AC1277">
    <cfRule type="cellIs" dxfId="349" priority="267" operator="equal">
      <formula>0</formula>
    </cfRule>
  </conditionalFormatting>
  <conditionalFormatting sqref="AC1303">
    <cfRule type="cellIs" dxfId="348" priority="261" operator="equal">
      <formula>0</formula>
    </cfRule>
  </conditionalFormatting>
  <conditionalFormatting sqref="AC1280">
    <cfRule type="cellIs" dxfId="347" priority="266" operator="equal">
      <formula>0</formula>
    </cfRule>
  </conditionalFormatting>
  <conditionalFormatting sqref="AJ1297">
    <cfRule type="containsText" dxfId="346" priority="264" operator="containsText" text="ERROR">
      <formula>NOT(ISERROR(SEARCH("ERROR",AJ1297)))</formula>
    </cfRule>
  </conditionalFormatting>
  <conditionalFormatting sqref="AG1297">
    <cfRule type="duplicateValues" dxfId="345" priority="263"/>
  </conditionalFormatting>
  <conditionalFormatting sqref="AJ1297">
    <cfRule type="containsText" dxfId="344" priority="262" operator="containsText" text="TRUE">
      <formula>NOT(ISERROR(SEARCH("TRUE",AJ1297)))</formula>
    </cfRule>
  </conditionalFormatting>
  <conditionalFormatting sqref="AJ868">
    <cfRule type="containsText" dxfId="343" priority="260" operator="containsText" text="ERROR">
      <formula>NOT(ISERROR(SEARCH("ERROR",AJ868)))</formula>
    </cfRule>
  </conditionalFormatting>
  <conditionalFormatting sqref="AG868">
    <cfRule type="duplicateValues" dxfId="342" priority="259"/>
  </conditionalFormatting>
  <conditionalFormatting sqref="AJ868">
    <cfRule type="containsText" dxfId="341" priority="258" operator="containsText" text="TRUE">
      <formula>NOT(ISERROR(SEARCH("TRUE",AJ868)))</formula>
    </cfRule>
  </conditionalFormatting>
  <conditionalFormatting sqref="AJ1331">
    <cfRule type="containsText" dxfId="340" priority="256" operator="containsText" text="ERROR">
      <formula>NOT(ISERROR(SEARCH("ERROR",AJ1331)))</formula>
    </cfRule>
  </conditionalFormatting>
  <conditionalFormatting sqref="AJ1331">
    <cfRule type="containsText" dxfId="339" priority="254" operator="containsText" text="TRUE">
      <formula>NOT(ISERROR(SEARCH("TRUE",AJ1331)))</formula>
    </cfRule>
  </conditionalFormatting>
  <conditionalFormatting sqref="AJ1334">
    <cfRule type="containsText" dxfId="338" priority="252" operator="containsText" text="ERROR">
      <formula>NOT(ISERROR(SEARCH("ERROR",AJ1334)))</formula>
    </cfRule>
  </conditionalFormatting>
  <conditionalFormatting sqref="AJ1334">
    <cfRule type="containsText" dxfId="337" priority="250" operator="containsText" text="TRUE">
      <formula>NOT(ISERROR(SEARCH("TRUE",AJ1334)))</formula>
    </cfRule>
  </conditionalFormatting>
  <conditionalFormatting sqref="AJ1337">
    <cfRule type="containsText" dxfId="336" priority="248" operator="containsText" text="ERROR">
      <formula>NOT(ISERROR(SEARCH("ERROR",AJ1337)))</formula>
    </cfRule>
  </conditionalFormatting>
  <conditionalFormatting sqref="AJ1337">
    <cfRule type="containsText" dxfId="335" priority="246" operator="containsText" text="TRUE">
      <formula>NOT(ISERROR(SEARCH("TRUE",AJ1337)))</formula>
    </cfRule>
  </conditionalFormatting>
  <conditionalFormatting sqref="AJ1340">
    <cfRule type="containsText" dxfId="334" priority="244" operator="containsText" text="ERROR">
      <formula>NOT(ISERROR(SEARCH("ERROR",AJ1340)))</formula>
    </cfRule>
  </conditionalFormatting>
  <conditionalFormatting sqref="AJ1340">
    <cfRule type="containsText" dxfId="333" priority="242" operator="containsText" text="TRUE">
      <formula>NOT(ISERROR(SEARCH("TRUE",AJ1340)))</formula>
    </cfRule>
  </conditionalFormatting>
  <conditionalFormatting sqref="AJ1343">
    <cfRule type="containsText" dxfId="332" priority="240" operator="containsText" text="ERROR">
      <formula>NOT(ISERROR(SEARCH("ERROR",AJ1343)))</formula>
    </cfRule>
  </conditionalFormatting>
  <conditionalFormatting sqref="AJ1343">
    <cfRule type="containsText" dxfId="331" priority="238" operator="containsText" text="TRUE">
      <formula>NOT(ISERROR(SEARCH("TRUE",AJ1343)))</formula>
    </cfRule>
  </conditionalFormatting>
  <conditionalFormatting sqref="AJ1346">
    <cfRule type="containsText" dxfId="330" priority="236" operator="containsText" text="ERROR">
      <formula>NOT(ISERROR(SEARCH("ERROR",AJ1346)))</formula>
    </cfRule>
  </conditionalFormatting>
  <conditionalFormatting sqref="AJ1346">
    <cfRule type="containsText" dxfId="329" priority="234" operator="containsText" text="TRUE">
      <formula>NOT(ISERROR(SEARCH("TRUE",AJ1346)))</formula>
    </cfRule>
  </conditionalFormatting>
  <conditionalFormatting sqref="AJ1349">
    <cfRule type="containsText" dxfId="328" priority="232" operator="containsText" text="ERROR">
      <formula>NOT(ISERROR(SEARCH("ERROR",AJ1349)))</formula>
    </cfRule>
  </conditionalFormatting>
  <conditionalFormatting sqref="AJ1349">
    <cfRule type="containsText" dxfId="327" priority="230" operator="containsText" text="TRUE">
      <formula>NOT(ISERROR(SEARCH("TRUE",AJ1349)))</formula>
    </cfRule>
  </conditionalFormatting>
  <conditionalFormatting sqref="AJ1352">
    <cfRule type="containsText" dxfId="326" priority="228" operator="containsText" text="ERROR">
      <formula>NOT(ISERROR(SEARCH("ERROR",AJ1352)))</formula>
    </cfRule>
  </conditionalFormatting>
  <conditionalFormatting sqref="AJ1352">
    <cfRule type="containsText" dxfId="325" priority="226" operator="containsText" text="TRUE">
      <formula>NOT(ISERROR(SEARCH("TRUE",AJ1352)))</formula>
    </cfRule>
  </conditionalFormatting>
  <conditionalFormatting sqref="AJ1355">
    <cfRule type="containsText" dxfId="324" priority="224" operator="containsText" text="ERROR">
      <formula>NOT(ISERROR(SEARCH("ERROR",AJ1355)))</formula>
    </cfRule>
  </conditionalFormatting>
  <conditionalFormatting sqref="AJ1355">
    <cfRule type="containsText" dxfId="323" priority="222" operator="containsText" text="TRUE">
      <formula>NOT(ISERROR(SEARCH("TRUE",AJ1355)))</formula>
    </cfRule>
  </conditionalFormatting>
  <conditionalFormatting sqref="AJ1358">
    <cfRule type="containsText" dxfId="322" priority="220" operator="containsText" text="ERROR">
      <formula>NOT(ISERROR(SEARCH("ERROR",AJ1358)))</formula>
    </cfRule>
  </conditionalFormatting>
  <conditionalFormatting sqref="AJ1358">
    <cfRule type="containsText" dxfId="321" priority="218" operator="containsText" text="TRUE">
      <formula>NOT(ISERROR(SEARCH("TRUE",AJ1358)))</formula>
    </cfRule>
  </conditionalFormatting>
  <conditionalFormatting sqref="AC1333">
    <cfRule type="cellIs" dxfId="320" priority="217" operator="equal">
      <formula>0</formula>
    </cfRule>
  </conditionalFormatting>
  <conditionalFormatting sqref="AC1336">
    <cfRule type="cellIs" dxfId="319" priority="216" operator="equal">
      <formula>0</formula>
    </cfRule>
  </conditionalFormatting>
  <conditionalFormatting sqref="AC1339">
    <cfRule type="cellIs" dxfId="318" priority="215" operator="equal">
      <formula>0</formula>
    </cfRule>
  </conditionalFormatting>
  <conditionalFormatting sqref="AC1342">
    <cfRule type="cellIs" dxfId="317" priority="214" operator="equal">
      <formula>0</formula>
    </cfRule>
  </conditionalFormatting>
  <conditionalFormatting sqref="AC1345">
    <cfRule type="cellIs" dxfId="316" priority="213" operator="equal">
      <formula>0</formula>
    </cfRule>
  </conditionalFormatting>
  <conditionalFormatting sqref="AC1348">
    <cfRule type="cellIs" dxfId="315" priority="212" operator="equal">
      <formula>0</formula>
    </cfRule>
  </conditionalFormatting>
  <conditionalFormatting sqref="AC1351">
    <cfRule type="cellIs" dxfId="314" priority="211" operator="equal">
      <formula>0</formula>
    </cfRule>
  </conditionalFormatting>
  <conditionalFormatting sqref="AC1354">
    <cfRule type="cellIs" dxfId="313" priority="210" operator="equal">
      <formula>0</formula>
    </cfRule>
  </conditionalFormatting>
  <conditionalFormatting sqref="AC1357">
    <cfRule type="cellIs" dxfId="312" priority="209" operator="equal">
      <formula>0</formula>
    </cfRule>
  </conditionalFormatting>
  <conditionalFormatting sqref="AJ910">
    <cfRule type="containsText" dxfId="311" priority="208" operator="containsText" text="ERROR">
      <formula>NOT(ISERROR(SEARCH("ERROR",AJ910)))</formula>
    </cfRule>
  </conditionalFormatting>
  <conditionalFormatting sqref="AG910">
    <cfRule type="duplicateValues" dxfId="310" priority="207"/>
  </conditionalFormatting>
  <conditionalFormatting sqref="AJ910">
    <cfRule type="containsText" dxfId="309" priority="206" operator="containsText" text="TRUE">
      <formula>NOT(ISERROR(SEARCH("TRUE",AJ910)))</formula>
    </cfRule>
  </conditionalFormatting>
  <conditionalFormatting sqref="AJ911">
    <cfRule type="containsText" dxfId="308" priority="204" operator="containsText" text="ERROR">
      <formula>NOT(ISERROR(SEARCH("ERROR",AJ911)))</formula>
    </cfRule>
  </conditionalFormatting>
  <conditionalFormatting sqref="AG911">
    <cfRule type="duplicateValues" dxfId="307" priority="203"/>
  </conditionalFormatting>
  <conditionalFormatting sqref="AJ911">
    <cfRule type="containsText" dxfId="306" priority="202" operator="containsText" text="TRUE">
      <formula>NOT(ISERROR(SEARCH("TRUE",AJ911)))</formula>
    </cfRule>
  </conditionalFormatting>
  <conditionalFormatting sqref="AJ955">
    <cfRule type="containsText" dxfId="305" priority="201" operator="containsText" text="ERROR">
      <formula>NOT(ISERROR(SEARCH("ERROR",AJ955)))</formula>
    </cfRule>
  </conditionalFormatting>
  <conditionalFormatting sqref="AG955">
    <cfRule type="duplicateValues" dxfId="304" priority="200"/>
  </conditionalFormatting>
  <conditionalFormatting sqref="AJ955">
    <cfRule type="containsText" dxfId="303" priority="199" operator="containsText" text="TRUE">
      <formula>NOT(ISERROR(SEARCH("TRUE",AJ955)))</formula>
    </cfRule>
  </conditionalFormatting>
  <conditionalFormatting sqref="AJ956">
    <cfRule type="containsText" dxfId="302" priority="198" operator="containsText" text="ERROR">
      <formula>NOT(ISERROR(SEARCH("ERROR",AJ956)))</formula>
    </cfRule>
  </conditionalFormatting>
  <conditionalFormatting sqref="AG956">
    <cfRule type="duplicateValues" dxfId="301" priority="197"/>
  </conditionalFormatting>
  <conditionalFormatting sqref="AJ956">
    <cfRule type="containsText" dxfId="300" priority="196" operator="containsText" text="TRUE">
      <formula>NOT(ISERROR(SEARCH("TRUE",AJ956)))</formula>
    </cfRule>
  </conditionalFormatting>
  <conditionalFormatting sqref="AJ994">
    <cfRule type="containsText" dxfId="299" priority="193" operator="containsText" text="ERROR">
      <formula>NOT(ISERROR(SEARCH("ERROR",AJ994)))</formula>
    </cfRule>
  </conditionalFormatting>
  <conditionalFormatting sqref="AG994">
    <cfRule type="duplicateValues" dxfId="298" priority="192"/>
  </conditionalFormatting>
  <conditionalFormatting sqref="AJ994">
    <cfRule type="containsText" dxfId="297" priority="191" operator="containsText" text="TRUE">
      <formula>NOT(ISERROR(SEARCH("TRUE",AJ994)))</formula>
    </cfRule>
  </conditionalFormatting>
  <conditionalFormatting sqref="AJ995">
    <cfRule type="containsText" dxfId="296" priority="190" operator="containsText" text="ERROR">
      <formula>NOT(ISERROR(SEARCH("ERROR",AJ995)))</formula>
    </cfRule>
  </conditionalFormatting>
  <conditionalFormatting sqref="AG995">
    <cfRule type="duplicateValues" dxfId="295" priority="189"/>
  </conditionalFormatting>
  <conditionalFormatting sqref="AJ995">
    <cfRule type="containsText" dxfId="294" priority="188" operator="containsText" text="TRUE">
      <formula>NOT(ISERROR(SEARCH("TRUE",AJ995)))</formula>
    </cfRule>
  </conditionalFormatting>
  <conditionalFormatting sqref="AJ1060">
    <cfRule type="containsText" dxfId="293" priority="186" operator="containsText" text="ERROR">
      <formula>NOT(ISERROR(SEARCH("ERROR",AJ1060)))</formula>
    </cfRule>
  </conditionalFormatting>
  <conditionalFormatting sqref="AG1060">
    <cfRule type="duplicateValues" dxfId="292" priority="185"/>
  </conditionalFormatting>
  <conditionalFormatting sqref="AJ1060">
    <cfRule type="containsText" dxfId="291" priority="184" operator="containsText" text="TRUE">
      <formula>NOT(ISERROR(SEARCH("TRUE",AJ1060)))</formula>
    </cfRule>
  </conditionalFormatting>
  <conditionalFormatting sqref="AJ1061">
    <cfRule type="containsText" dxfId="290" priority="183" operator="containsText" text="ERROR">
      <formula>NOT(ISERROR(SEARCH("ERROR",AJ1061)))</formula>
    </cfRule>
  </conditionalFormatting>
  <conditionalFormatting sqref="AG1061">
    <cfRule type="duplicateValues" dxfId="289" priority="182"/>
  </conditionalFormatting>
  <conditionalFormatting sqref="AJ1061">
    <cfRule type="containsText" dxfId="288" priority="181" operator="containsText" text="TRUE">
      <formula>NOT(ISERROR(SEARCH("TRUE",AJ1061)))</formula>
    </cfRule>
  </conditionalFormatting>
  <conditionalFormatting sqref="AJ1132">
    <cfRule type="containsText" dxfId="287" priority="179" operator="containsText" text="ERROR">
      <formula>NOT(ISERROR(SEARCH("ERROR",AJ1132)))</formula>
    </cfRule>
  </conditionalFormatting>
  <conditionalFormatting sqref="AG1132">
    <cfRule type="duplicateValues" dxfId="286" priority="178"/>
  </conditionalFormatting>
  <conditionalFormatting sqref="AJ1132">
    <cfRule type="containsText" dxfId="285" priority="177" operator="containsText" text="TRUE">
      <formula>NOT(ISERROR(SEARCH("TRUE",AJ1132)))</formula>
    </cfRule>
  </conditionalFormatting>
  <conditionalFormatting sqref="AJ1133">
    <cfRule type="containsText" dxfId="284" priority="176" operator="containsText" text="ERROR">
      <formula>NOT(ISERROR(SEARCH("ERROR",AJ1133)))</formula>
    </cfRule>
  </conditionalFormatting>
  <conditionalFormatting sqref="AG1133">
    <cfRule type="duplicateValues" dxfId="283" priority="175"/>
  </conditionalFormatting>
  <conditionalFormatting sqref="AJ1133">
    <cfRule type="containsText" dxfId="282" priority="174" operator="containsText" text="TRUE">
      <formula>NOT(ISERROR(SEARCH("TRUE",AJ1133)))</formula>
    </cfRule>
  </conditionalFormatting>
  <conditionalFormatting sqref="AJ1204">
    <cfRule type="containsText" dxfId="281" priority="172" operator="containsText" text="ERROR">
      <formula>NOT(ISERROR(SEARCH("ERROR",AJ1204)))</formula>
    </cfRule>
  </conditionalFormatting>
  <conditionalFormatting sqref="AG1204">
    <cfRule type="duplicateValues" dxfId="280" priority="171"/>
  </conditionalFormatting>
  <conditionalFormatting sqref="AJ1204">
    <cfRule type="containsText" dxfId="279" priority="170" operator="containsText" text="TRUE">
      <formula>NOT(ISERROR(SEARCH("TRUE",AJ1204)))</formula>
    </cfRule>
  </conditionalFormatting>
  <conditionalFormatting sqref="AJ1205">
    <cfRule type="containsText" dxfId="278" priority="169" operator="containsText" text="ERROR">
      <formula>NOT(ISERROR(SEARCH("ERROR",AJ1205)))</formula>
    </cfRule>
  </conditionalFormatting>
  <conditionalFormatting sqref="AG1205">
    <cfRule type="duplicateValues" dxfId="277" priority="168"/>
  </conditionalFormatting>
  <conditionalFormatting sqref="AJ1205">
    <cfRule type="containsText" dxfId="276" priority="167" operator="containsText" text="TRUE">
      <formula>NOT(ISERROR(SEARCH("TRUE",AJ1205)))</formula>
    </cfRule>
  </conditionalFormatting>
  <conditionalFormatting sqref="AJ1240">
    <cfRule type="containsText" dxfId="275" priority="165" operator="containsText" text="ERROR">
      <formula>NOT(ISERROR(SEARCH("ERROR",AJ1240)))</formula>
    </cfRule>
  </conditionalFormatting>
  <conditionalFormatting sqref="AG1240">
    <cfRule type="duplicateValues" dxfId="274" priority="164"/>
  </conditionalFormatting>
  <conditionalFormatting sqref="AJ1240">
    <cfRule type="containsText" dxfId="273" priority="163" operator="containsText" text="TRUE">
      <formula>NOT(ISERROR(SEARCH("TRUE",AJ1240)))</formula>
    </cfRule>
  </conditionalFormatting>
  <conditionalFormatting sqref="AJ1241">
    <cfRule type="containsText" dxfId="272" priority="162" operator="containsText" text="ERROR">
      <formula>NOT(ISERROR(SEARCH("ERROR",AJ1241)))</formula>
    </cfRule>
  </conditionalFormatting>
  <conditionalFormatting sqref="AG1241">
    <cfRule type="duplicateValues" dxfId="271" priority="161"/>
  </conditionalFormatting>
  <conditionalFormatting sqref="AJ1241">
    <cfRule type="containsText" dxfId="270" priority="160" operator="containsText" text="TRUE">
      <formula>NOT(ISERROR(SEARCH("TRUE",AJ1241)))</formula>
    </cfRule>
  </conditionalFormatting>
  <conditionalFormatting sqref="AJ1282">
    <cfRule type="containsText" dxfId="269" priority="158" operator="containsText" text="ERROR">
      <formula>NOT(ISERROR(SEARCH("ERROR",AJ1282)))</formula>
    </cfRule>
  </conditionalFormatting>
  <conditionalFormatting sqref="AG1282">
    <cfRule type="duplicateValues" dxfId="268" priority="157"/>
  </conditionalFormatting>
  <conditionalFormatting sqref="AJ1282">
    <cfRule type="containsText" dxfId="267" priority="156" operator="containsText" text="TRUE">
      <formula>NOT(ISERROR(SEARCH("TRUE",AJ1282)))</formula>
    </cfRule>
  </conditionalFormatting>
  <conditionalFormatting sqref="AJ1283">
    <cfRule type="containsText" dxfId="266" priority="155" operator="containsText" text="ERROR">
      <formula>NOT(ISERROR(SEARCH("ERROR",AJ1283)))</formula>
    </cfRule>
  </conditionalFormatting>
  <conditionalFormatting sqref="AG1283">
    <cfRule type="duplicateValues" dxfId="265" priority="154"/>
  </conditionalFormatting>
  <conditionalFormatting sqref="AJ1283">
    <cfRule type="containsText" dxfId="264" priority="153" operator="containsText" text="TRUE">
      <formula>NOT(ISERROR(SEARCH("TRUE",AJ1283)))</formula>
    </cfRule>
  </conditionalFormatting>
  <conditionalFormatting sqref="AJ1319">
    <cfRule type="containsText" dxfId="263" priority="151" operator="containsText" text="ERROR">
      <formula>NOT(ISERROR(SEARCH("ERROR",AJ1319)))</formula>
    </cfRule>
  </conditionalFormatting>
  <conditionalFormatting sqref="AG1319">
    <cfRule type="duplicateValues" dxfId="262" priority="150"/>
  </conditionalFormatting>
  <conditionalFormatting sqref="AJ1319">
    <cfRule type="containsText" dxfId="261" priority="149" operator="containsText" text="TRUE">
      <formula>NOT(ISERROR(SEARCH("TRUE",AJ1319)))</formula>
    </cfRule>
  </conditionalFormatting>
  <conditionalFormatting sqref="AJ1320">
    <cfRule type="containsText" dxfId="260" priority="148" operator="containsText" text="ERROR">
      <formula>NOT(ISERROR(SEARCH("ERROR",AJ1320)))</formula>
    </cfRule>
  </conditionalFormatting>
  <conditionalFormatting sqref="AG1320">
    <cfRule type="duplicateValues" dxfId="259" priority="147"/>
  </conditionalFormatting>
  <conditionalFormatting sqref="AJ1320">
    <cfRule type="containsText" dxfId="258" priority="146" operator="containsText" text="TRUE">
      <formula>NOT(ISERROR(SEARCH("TRUE",AJ1320)))</formula>
    </cfRule>
  </conditionalFormatting>
  <conditionalFormatting sqref="AJ1359">
    <cfRule type="containsText" dxfId="257" priority="144" operator="containsText" text="ERROR">
      <formula>NOT(ISERROR(SEARCH("ERROR",AJ1359)))</formula>
    </cfRule>
  </conditionalFormatting>
  <conditionalFormatting sqref="AG1359">
    <cfRule type="duplicateValues" dxfId="256" priority="143"/>
  </conditionalFormatting>
  <conditionalFormatting sqref="AJ1359">
    <cfRule type="containsText" dxfId="255" priority="142" operator="containsText" text="TRUE">
      <formula>NOT(ISERROR(SEARCH("TRUE",AJ1359)))</formula>
    </cfRule>
  </conditionalFormatting>
  <conditionalFormatting sqref="AJ1360">
    <cfRule type="containsText" dxfId="254" priority="141" operator="containsText" text="ERROR">
      <formula>NOT(ISERROR(SEARCH("ERROR",AJ1360)))</formula>
    </cfRule>
  </conditionalFormatting>
  <conditionalFormatting sqref="AG1360">
    <cfRule type="duplicateValues" dxfId="253" priority="140"/>
  </conditionalFormatting>
  <conditionalFormatting sqref="AJ1360">
    <cfRule type="containsText" dxfId="252" priority="139" operator="containsText" text="TRUE">
      <formula>NOT(ISERROR(SEARCH("TRUE",AJ1360)))</formula>
    </cfRule>
  </conditionalFormatting>
  <conditionalFormatting sqref="AJ1389">
    <cfRule type="containsText" dxfId="251" priority="137" operator="containsText" text="ERROR">
      <formula>NOT(ISERROR(SEARCH("ERROR",AJ1389)))</formula>
    </cfRule>
  </conditionalFormatting>
  <conditionalFormatting sqref="AG1389">
    <cfRule type="duplicateValues" dxfId="250" priority="136"/>
  </conditionalFormatting>
  <conditionalFormatting sqref="AJ1389">
    <cfRule type="containsText" dxfId="249" priority="135" operator="containsText" text="TRUE">
      <formula>NOT(ISERROR(SEARCH("TRUE",AJ1389)))</formula>
    </cfRule>
  </conditionalFormatting>
  <conditionalFormatting sqref="AJ1390">
    <cfRule type="containsText" dxfId="248" priority="134" operator="containsText" text="ERROR">
      <formula>NOT(ISERROR(SEARCH("ERROR",AJ1390)))</formula>
    </cfRule>
  </conditionalFormatting>
  <conditionalFormatting sqref="AG1390">
    <cfRule type="duplicateValues" dxfId="247" priority="133"/>
  </conditionalFormatting>
  <conditionalFormatting sqref="AJ1390">
    <cfRule type="containsText" dxfId="246" priority="132" operator="containsText" text="TRUE">
      <formula>NOT(ISERROR(SEARCH("TRUE",AJ1390)))</formula>
    </cfRule>
  </conditionalFormatting>
  <conditionalFormatting sqref="E1390:AE1390">
    <cfRule type="notContainsBlanks" dxfId="245" priority="131">
      <formula>LEN(TRIM(E1390))&gt;0</formula>
    </cfRule>
  </conditionalFormatting>
  <conditionalFormatting sqref="AJ1242:AJ1243">
    <cfRule type="containsText" dxfId="244" priority="128" operator="containsText" text="ERROR">
      <formula>NOT(ISERROR(SEARCH("ERROR",AJ1242)))</formula>
    </cfRule>
  </conditionalFormatting>
  <conditionalFormatting sqref="AG1242:AG1243">
    <cfRule type="duplicateValues" dxfId="243" priority="127"/>
  </conditionalFormatting>
  <conditionalFormatting sqref="AJ1242:AJ1243">
    <cfRule type="containsText" dxfId="242" priority="126" operator="containsText" text="TRUE">
      <formula>NOT(ISERROR(SEARCH("TRUE",AJ1242)))</formula>
    </cfRule>
  </conditionalFormatting>
  <conditionalFormatting sqref="AJ1363:AJ1366">
    <cfRule type="containsText" dxfId="241" priority="125" operator="containsText" text="ERROR">
      <formula>NOT(ISERROR(SEARCH("ERROR",AJ1363)))</formula>
    </cfRule>
  </conditionalFormatting>
  <conditionalFormatting sqref="AG1363:AG1366">
    <cfRule type="duplicateValues" dxfId="240" priority="124"/>
  </conditionalFormatting>
  <conditionalFormatting sqref="AJ1363:AJ1366">
    <cfRule type="containsText" dxfId="239" priority="123" operator="containsText" text="TRUE">
      <formula>NOT(ISERROR(SEARCH("TRUE",AJ1363)))</formula>
    </cfRule>
  </conditionalFormatting>
  <conditionalFormatting sqref="AJ1367:AJ1368">
    <cfRule type="containsText" dxfId="238" priority="122" operator="containsText" text="ERROR">
      <formula>NOT(ISERROR(SEARCH("ERROR",AJ1367)))</formula>
    </cfRule>
  </conditionalFormatting>
  <conditionalFormatting sqref="AG1367:AG1368">
    <cfRule type="duplicateValues" dxfId="237" priority="121"/>
  </conditionalFormatting>
  <conditionalFormatting sqref="AJ1367:AJ1368">
    <cfRule type="containsText" dxfId="236" priority="120" operator="containsText" text="TRUE">
      <formula>NOT(ISERROR(SEARCH("TRUE",AJ1367)))</formula>
    </cfRule>
  </conditionalFormatting>
  <conditionalFormatting sqref="E1360:AE1360">
    <cfRule type="notContainsBlanks" dxfId="235" priority="119">
      <formula>LEN(TRIM(E1360))&gt;0</formula>
    </cfRule>
  </conditionalFormatting>
  <conditionalFormatting sqref="E1320:AE1320">
    <cfRule type="notContainsBlanks" dxfId="234" priority="118">
      <formula>LEN(TRIM(E1320))&gt;0</formula>
    </cfRule>
  </conditionalFormatting>
  <conditionalFormatting sqref="E1283:AE1283">
    <cfRule type="notContainsBlanks" dxfId="233" priority="117">
      <formula>LEN(TRIM(E1283))&gt;0</formula>
    </cfRule>
  </conditionalFormatting>
  <conditionalFormatting sqref="E1241:AE1241">
    <cfRule type="notContainsBlanks" dxfId="232" priority="116">
      <formula>LEN(TRIM(E1241))&gt;0</formula>
    </cfRule>
  </conditionalFormatting>
  <conditionalFormatting sqref="E1205:AE1205">
    <cfRule type="notContainsBlanks" dxfId="231" priority="115">
      <formula>LEN(TRIM(E1205))&gt;0</formula>
    </cfRule>
  </conditionalFormatting>
  <conditionalFormatting sqref="E1133:AE1133">
    <cfRule type="notContainsBlanks" dxfId="230" priority="114">
      <formula>LEN(TRIM(E1133))&gt;0</formula>
    </cfRule>
  </conditionalFormatting>
  <conditionalFormatting sqref="E1061:AE1061">
    <cfRule type="notContainsBlanks" dxfId="229" priority="113">
      <formula>LEN(TRIM(E1061))&gt;0</formula>
    </cfRule>
  </conditionalFormatting>
  <conditionalFormatting sqref="E995:AE995">
    <cfRule type="notContainsBlanks" dxfId="228" priority="112">
      <formula>LEN(TRIM(E995))&gt;0</formula>
    </cfRule>
  </conditionalFormatting>
  <conditionalFormatting sqref="E956:AE956">
    <cfRule type="notContainsBlanks" dxfId="227" priority="111">
      <formula>LEN(TRIM(E956))&gt;0</formula>
    </cfRule>
  </conditionalFormatting>
  <conditionalFormatting sqref="E911:AE911">
    <cfRule type="notContainsBlanks" dxfId="226" priority="110">
      <formula>LEN(TRIM(E911))&gt;0</formula>
    </cfRule>
  </conditionalFormatting>
  <conditionalFormatting sqref="AC105:AD106 AC108:AD109 W105:X106 W108:X109 Q105:R106 Q108:R109 K105:L106 K108:L109 E105:F106 E108:F109">
    <cfRule type="containsText" dxfId="225" priority="109" operator="containsText" text="Y">
      <formula>NOT(ISERROR(SEARCH("Y",E105)))</formula>
    </cfRule>
  </conditionalFormatting>
  <conditionalFormatting sqref="B123:AE123 E126:AB126">
    <cfRule type="cellIs" dxfId="224" priority="108" operator="equal">
      <formula>0</formula>
    </cfRule>
  </conditionalFormatting>
  <conditionalFormatting sqref="Z479:AE479">
    <cfRule type="cellIs" dxfId="223" priority="105" operator="equal">
      <formula>0</formula>
    </cfRule>
  </conditionalFormatting>
  <conditionalFormatting sqref="Z471:AE471">
    <cfRule type="cellIs" dxfId="222" priority="107" operator="equal">
      <formula>0</formula>
    </cfRule>
  </conditionalFormatting>
  <conditionalFormatting sqref="Z475:AE475">
    <cfRule type="cellIs" dxfId="221" priority="106" operator="equal">
      <formula>0</formula>
    </cfRule>
  </conditionalFormatting>
  <conditionalFormatting sqref="AJ463:AJ480">
    <cfRule type="containsText" dxfId="220" priority="104" operator="containsText" text="ERROR">
      <formula>NOT(ISERROR(SEARCH("ERROR",AJ463)))</formula>
    </cfRule>
  </conditionalFormatting>
  <conditionalFormatting sqref="AG463:AG480">
    <cfRule type="duplicateValues" dxfId="219" priority="103"/>
  </conditionalFormatting>
  <conditionalFormatting sqref="AJ463:AJ480">
    <cfRule type="containsText" dxfId="218" priority="102" operator="containsText" text="TRUE">
      <formula>NOT(ISERROR(SEARCH("TRUE",AJ463)))</formula>
    </cfRule>
  </conditionalFormatting>
  <conditionalFormatting sqref="Z507:AE507">
    <cfRule type="cellIs" dxfId="217" priority="100" operator="equal">
      <formula>0</formula>
    </cfRule>
  </conditionalFormatting>
  <conditionalFormatting sqref="Z503:AE503">
    <cfRule type="cellIs" dxfId="216" priority="101" operator="equal">
      <formula>0</formula>
    </cfRule>
  </conditionalFormatting>
  <conditionalFormatting sqref="AJ496:AJ507">
    <cfRule type="containsText" dxfId="215" priority="99" operator="containsText" text="ERROR">
      <formula>NOT(ISERROR(SEARCH("ERROR",AJ496)))</formula>
    </cfRule>
  </conditionalFormatting>
  <conditionalFormatting sqref="AG496:AG507">
    <cfRule type="duplicateValues" dxfId="214" priority="98"/>
  </conditionalFormatting>
  <conditionalFormatting sqref="AJ496:AJ507">
    <cfRule type="containsText" dxfId="213" priority="97" operator="containsText" text="TRUE">
      <formula>NOT(ISERROR(SEARCH("TRUE",AJ496)))</formula>
    </cfRule>
  </conditionalFormatting>
  <conditionalFormatting sqref="AJ535">
    <cfRule type="containsText" dxfId="212" priority="96" operator="containsText" text="ERROR">
      <formula>NOT(ISERROR(SEARCH("ERROR",AJ535)))</formula>
    </cfRule>
  </conditionalFormatting>
  <conditionalFormatting sqref="AG535">
    <cfRule type="duplicateValues" dxfId="211" priority="95"/>
  </conditionalFormatting>
  <conditionalFormatting sqref="AJ535">
    <cfRule type="containsText" dxfId="210" priority="94" operator="containsText" text="TRUE">
      <formula>NOT(ISERROR(SEARCH("TRUE",AJ535)))</formula>
    </cfRule>
  </conditionalFormatting>
  <conditionalFormatting sqref="AJ508">
    <cfRule type="containsText" dxfId="209" priority="93" operator="containsText" text="ERROR">
      <formula>NOT(ISERROR(SEARCH("ERROR",AJ508)))</formula>
    </cfRule>
  </conditionalFormatting>
  <conditionalFormatting sqref="AJ508">
    <cfRule type="containsText" dxfId="208" priority="91" operator="containsText" text="TRUE">
      <formula>NOT(ISERROR(SEARCH("TRUE",AJ508)))</formula>
    </cfRule>
  </conditionalFormatting>
  <conditionalFormatting sqref="AG508">
    <cfRule type="duplicateValues" dxfId="207" priority="1569"/>
  </conditionalFormatting>
  <conditionalFormatting sqref="AG509:AG510">
    <cfRule type="duplicateValues" dxfId="206" priority="1873"/>
  </conditionalFormatting>
  <conditionalFormatting sqref="AJ513:AJ515">
    <cfRule type="containsText" dxfId="205" priority="82" operator="containsText" text="ERROR">
      <formula>NOT(ISERROR(SEARCH("ERROR",AJ513)))</formula>
    </cfRule>
  </conditionalFormatting>
  <conditionalFormatting sqref="AJ513:AJ515">
    <cfRule type="containsText" dxfId="204" priority="81" operator="containsText" text="TRUE">
      <formula>NOT(ISERROR(SEARCH("TRUE",AJ513)))</formula>
    </cfRule>
  </conditionalFormatting>
  <conditionalFormatting sqref="AG513">
    <cfRule type="duplicateValues" dxfId="203" priority="83"/>
  </conditionalFormatting>
  <conditionalFormatting sqref="AG514:AG515">
    <cfRule type="duplicateValues" dxfId="202" priority="84"/>
  </conditionalFormatting>
  <conditionalFormatting sqref="AG534 AG511:AG512">
    <cfRule type="duplicateValues" dxfId="201" priority="2181"/>
  </conditionalFormatting>
  <conditionalFormatting sqref="AJ516:AJ518">
    <cfRule type="containsText" dxfId="200" priority="78" operator="containsText" text="ERROR">
      <formula>NOT(ISERROR(SEARCH("ERROR",AJ516)))</formula>
    </cfRule>
  </conditionalFormatting>
  <conditionalFormatting sqref="AJ516:AJ518">
    <cfRule type="containsText" dxfId="199" priority="77" operator="containsText" text="TRUE">
      <formula>NOT(ISERROR(SEARCH("TRUE",AJ516)))</formula>
    </cfRule>
  </conditionalFormatting>
  <conditionalFormatting sqref="AG516">
    <cfRule type="duplicateValues" dxfId="198" priority="79"/>
  </conditionalFormatting>
  <conditionalFormatting sqref="AG517:AG518">
    <cfRule type="duplicateValues" dxfId="197" priority="80"/>
  </conditionalFormatting>
  <conditionalFormatting sqref="AJ519:AJ521">
    <cfRule type="containsText" dxfId="196" priority="74" operator="containsText" text="ERROR">
      <formula>NOT(ISERROR(SEARCH("ERROR",AJ519)))</formula>
    </cfRule>
  </conditionalFormatting>
  <conditionalFormatting sqref="AJ519:AJ521">
    <cfRule type="containsText" dxfId="195" priority="73" operator="containsText" text="TRUE">
      <formula>NOT(ISERROR(SEARCH("TRUE",AJ519)))</formula>
    </cfRule>
  </conditionalFormatting>
  <conditionalFormatting sqref="AG519">
    <cfRule type="duplicateValues" dxfId="194" priority="75"/>
  </conditionalFormatting>
  <conditionalFormatting sqref="AG520:AG521">
    <cfRule type="duplicateValues" dxfId="193" priority="76"/>
  </conditionalFormatting>
  <conditionalFormatting sqref="AG522">
    <cfRule type="duplicateValues" dxfId="192" priority="71"/>
  </conditionalFormatting>
  <conditionalFormatting sqref="AJ524">
    <cfRule type="containsText" dxfId="191" priority="67" operator="containsText" text="ERROR">
      <formula>NOT(ISERROR(SEARCH("ERROR",AJ524)))</formula>
    </cfRule>
  </conditionalFormatting>
  <conditionalFormatting sqref="AJ524">
    <cfRule type="containsText" dxfId="190" priority="66" operator="containsText" text="TRUE">
      <formula>NOT(ISERROR(SEARCH("TRUE",AJ524)))</formula>
    </cfRule>
  </conditionalFormatting>
  <conditionalFormatting sqref="AG524">
    <cfRule type="duplicateValues" dxfId="189" priority="68"/>
  </conditionalFormatting>
  <conditionalFormatting sqref="AG523">
    <cfRule type="duplicateValues" dxfId="188" priority="2333"/>
  </conditionalFormatting>
  <conditionalFormatting sqref="AJ525:AJ526">
    <cfRule type="containsText" dxfId="187" priority="61" operator="containsText" text="ERROR">
      <formula>NOT(ISERROR(SEARCH("ERROR",AJ525)))</formula>
    </cfRule>
  </conditionalFormatting>
  <conditionalFormatting sqref="AJ525:AJ526">
    <cfRule type="containsText" dxfId="186" priority="60" operator="containsText" text="TRUE">
      <formula>NOT(ISERROR(SEARCH("TRUE",AJ525)))</formula>
    </cfRule>
  </conditionalFormatting>
  <conditionalFormatting sqref="AG525">
    <cfRule type="duplicateValues" dxfId="185" priority="59"/>
  </conditionalFormatting>
  <conditionalFormatting sqref="AJ527">
    <cfRule type="containsText" dxfId="184" priority="57" operator="containsText" text="ERROR">
      <formula>NOT(ISERROR(SEARCH("ERROR",AJ527)))</formula>
    </cfRule>
  </conditionalFormatting>
  <conditionalFormatting sqref="AJ527">
    <cfRule type="containsText" dxfId="183" priority="56" operator="containsText" text="TRUE">
      <formula>NOT(ISERROR(SEARCH("TRUE",AJ527)))</formula>
    </cfRule>
  </conditionalFormatting>
  <conditionalFormatting sqref="AG527">
    <cfRule type="duplicateValues" dxfId="182" priority="58"/>
  </conditionalFormatting>
  <conditionalFormatting sqref="AG526">
    <cfRule type="duplicateValues" dxfId="181" priority="62"/>
  </conditionalFormatting>
  <conditionalFormatting sqref="AJ531:AJ533">
    <cfRule type="containsText" dxfId="180" priority="53" operator="containsText" text="ERROR">
      <formula>NOT(ISERROR(SEARCH("ERROR",AJ531)))</formula>
    </cfRule>
  </conditionalFormatting>
  <conditionalFormatting sqref="AJ531:AJ533">
    <cfRule type="containsText" dxfId="179" priority="52" operator="containsText" text="TRUE">
      <formula>NOT(ISERROR(SEARCH("TRUE",AJ531)))</formula>
    </cfRule>
  </conditionalFormatting>
  <conditionalFormatting sqref="AG531">
    <cfRule type="duplicateValues" dxfId="178" priority="54"/>
  </conditionalFormatting>
  <conditionalFormatting sqref="AG532:AG533">
    <cfRule type="duplicateValues" dxfId="177" priority="55"/>
  </conditionalFormatting>
  <conditionalFormatting sqref="AJ528:AJ530">
    <cfRule type="containsText" dxfId="176" priority="49" operator="containsText" text="ERROR">
      <formula>NOT(ISERROR(SEARCH("ERROR",AJ528)))</formula>
    </cfRule>
  </conditionalFormatting>
  <conditionalFormatting sqref="AJ528:AJ530">
    <cfRule type="containsText" dxfId="175" priority="48" operator="containsText" text="TRUE">
      <formula>NOT(ISERROR(SEARCH("TRUE",AJ528)))</formula>
    </cfRule>
  </conditionalFormatting>
  <conditionalFormatting sqref="AG528">
    <cfRule type="duplicateValues" dxfId="174" priority="50"/>
  </conditionalFormatting>
  <conditionalFormatting sqref="AG529:AG530">
    <cfRule type="duplicateValues" dxfId="173" priority="51"/>
  </conditionalFormatting>
  <conditionalFormatting sqref="M524 P524 N527 T527 S524 V524">
    <cfRule type="containsText" dxfId="172" priority="47" operator="containsText" text="TRUE">
      <formula>NOT(ISERROR(SEARCH("TRUE",M524)))</formula>
    </cfRule>
  </conditionalFormatting>
  <conditionalFormatting sqref="AJ60:AJ62">
    <cfRule type="containsText" dxfId="171" priority="46" operator="containsText" text="ERROR">
      <formula>NOT(ISERROR(SEARCH("ERROR",AJ60)))</formula>
    </cfRule>
  </conditionalFormatting>
  <conditionalFormatting sqref="AG60:AG62">
    <cfRule type="duplicateValues" dxfId="170" priority="45"/>
  </conditionalFormatting>
  <conditionalFormatting sqref="AJ60:AJ62">
    <cfRule type="containsText" dxfId="169" priority="44" operator="containsText" text="TRUE">
      <formula>NOT(ISERROR(SEARCH("TRUE",AJ60)))</formula>
    </cfRule>
  </conditionalFormatting>
  <conditionalFormatting sqref="AC877">
    <cfRule type="cellIs" dxfId="168" priority="40" operator="equal">
      <formula>0</formula>
    </cfRule>
  </conditionalFormatting>
  <conditionalFormatting sqref="AJ870:AJ877">
    <cfRule type="containsText" dxfId="167" priority="39" operator="containsText" text="ERROR">
      <formula>NOT(ISERROR(SEARCH("ERROR",AJ870)))</formula>
    </cfRule>
  </conditionalFormatting>
  <conditionalFormatting sqref="AJ870:AJ878">
    <cfRule type="containsText" dxfId="166" priority="37" operator="containsText" text="TRUE">
      <formula>NOT(ISERROR(SEARCH("TRUE",AJ870)))</formula>
    </cfRule>
  </conditionalFormatting>
  <conditionalFormatting sqref="AG870:AG877">
    <cfRule type="duplicateValues" dxfId="165" priority="2486"/>
  </conditionalFormatting>
  <conditionalFormatting sqref="AJ1067">
    <cfRule type="containsText" dxfId="164" priority="36" operator="containsText" text="ERROR">
      <formula>NOT(ISERROR(SEARCH("ERROR",AJ1067)))</formula>
    </cfRule>
  </conditionalFormatting>
  <conditionalFormatting sqref="AG1067">
    <cfRule type="duplicateValues" dxfId="163" priority="35"/>
  </conditionalFormatting>
  <conditionalFormatting sqref="AJ1067">
    <cfRule type="containsText" dxfId="162" priority="34" operator="containsText" text="TRUE">
      <formula>NOT(ISERROR(SEARCH("TRUE",AJ1067)))</formula>
    </cfRule>
  </conditionalFormatting>
  <conditionalFormatting sqref="AJ1069">
    <cfRule type="containsText" dxfId="161" priority="33" operator="containsText" text="ERROR">
      <formula>NOT(ISERROR(SEARCH("ERROR",AJ1069)))</formula>
    </cfRule>
  </conditionalFormatting>
  <conditionalFormatting sqref="AG1069">
    <cfRule type="duplicateValues" dxfId="160" priority="32"/>
  </conditionalFormatting>
  <conditionalFormatting sqref="AJ1069">
    <cfRule type="containsText" dxfId="159" priority="31" operator="containsText" text="TRUE">
      <formula>NOT(ISERROR(SEARCH("TRUE",AJ1069)))</formula>
    </cfRule>
  </conditionalFormatting>
  <conditionalFormatting sqref="AJ858">
    <cfRule type="containsText" dxfId="158" priority="30" operator="containsText" text="ERROR">
      <formula>NOT(ISERROR(SEARCH("ERROR",AJ858)))</formula>
    </cfRule>
  </conditionalFormatting>
  <conditionalFormatting sqref="AG858">
    <cfRule type="duplicateValues" dxfId="157" priority="29"/>
  </conditionalFormatting>
  <conditionalFormatting sqref="AJ858">
    <cfRule type="containsText" dxfId="156" priority="28" operator="containsText" text="TRUE">
      <formula>NOT(ISERROR(SEARCH("TRUE",AJ858)))</formula>
    </cfRule>
  </conditionalFormatting>
  <conditionalFormatting sqref="AJ880:AJ881">
    <cfRule type="containsText" dxfId="155" priority="27" operator="containsText" text="ERROR">
      <formula>NOT(ISERROR(SEARCH("ERROR",AJ880)))</formula>
    </cfRule>
  </conditionalFormatting>
  <conditionalFormatting sqref="AG880:AG881">
    <cfRule type="duplicateValues" dxfId="154" priority="26"/>
  </conditionalFormatting>
  <conditionalFormatting sqref="AJ880:AJ881">
    <cfRule type="containsText" dxfId="153" priority="25" operator="containsText" text="TRUE">
      <formula>NOT(ISERROR(SEARCH("TRUE",AJ880)))</formula>
    </cfRule>
  </conditionalFormatting>
  <conditionalFormatting sqref="AJ907 AJ909">
    <cfRule type="containsText" dxfId="152" priority="24" operator="containsText" text="ERROR">
      <formula>NOT(ISERROR(SEARCH("ERROR",AJ907)))</formula>
    </cfRule>
  </conditionalFormatting>
  <conditionalFormatting sqref="AG907">
    <cfRule type="duplicateValues" dxfId="151" priority="23"/>
  </conditionalFormatting>
  <conditionalFormatting sqref="AJ907 AJ909">
    <cfRule type="containsText" dxfId="150" priority="22" operator="containsText" text="TRUE">
      <formula>NOT(ISERROR(SEARCH("TRUE",AJ907)))</formula>
    </cfRule>
  </conditionalFormatting>
  <conditionalFormatting sqref="AC908">
    <cfRule type="cellIs" dxfId="149" priority="21" operator="equal">
      <formula>0</formula>
    </cfRule>
  </conditionalFormatting>
  <conditionalFormatting sqref="AJ908">
    <cfRule type="containsText" dxfId="148" priority="20" operator="containsText" text="ERROR">
      <formula>NOT(ISERROR(SEARCH("ERROR",AJ908)))</formula>
    </cfRule>
  </conditionalFormatting>
  <conditionalFormatting sqref="AG908">
    <cfRule type="duplicateValues" dxfId="147" priority="19"/>
  </conditionalFormatting>
  <conditionalFormatting sqref="AJ908">
    <cfRule type="containsText" dxfId="146" priority="18" operator="containsText" text="TRUE">
      <formula>NOT(ISERROR(SEARCH("TRUE",AJ908)))</formula>
    </cfRule>
  </conditionalFormatting>
  <conditionalFormatting sqref="AJ121">
    <cfRule type="containsText" dxfId="145" priority="17" operator="containsText" text="ERROR">
      <formula>NOT(ISERROR(SEARCH("ERROR",AJ121)))</formula>
    </cfRule>
  </conditionalFormatting>
  <conditionalFormatting sqref="D1450">
    <cfRule type="duplicateValues" dxfId="144" priority="16"/>
  </conditionalFormatting>
  <conditionalFormatting sqref="D1452">
    <cfRule type="duplicateValues" dxfId="143" priority="15"/>
  </conditionalFormatting>
  <conditionalFormatting sqref="D1454">
    <cfRule type="duplicateValues" dxfId="142" priority="14"/>
  </conditionalFormatting>
  <conditionalFormatting sqref="D1456">
    <cfRule type="duplicateValues" dxfId="141" priority="13"/>
  </conditionalFormatting>
  <conditionalFormatting sqref="R1456">
    <cfRule type="duplicateValues" dxfId="140" priority="12"/>
  </conditionalFormatting>
  <conditionalFormatting sqref="R1454">
    <cfRule type="duplicateValues" dxfId="139" priority="11"/>
  </conditionalFormatting>
  <conditionalFormatting sqref="R1452">
    <cfRule type="duplicateValues" dxfId="138" priority="10"/>
  </conditionalFormatting>
  <conditionalFormatting sqref="R1450">
    <cfRule type="duplicateValues" dxfId="137" priority="9"/>
  </conditionalFormatting>
  <conditionalFormatting sqref="R1448">
    <cfRule type="duplicateValues" dxfId="136" priority="8"/>
  </conditionalFormatting>
  <conditionalFormatting sqref="AG1068">
    <cfRule type="duplicateValues" dxfId="135" priority="7"/>
  </conditionalFormatting>
  <conditionalFormatting sqref="AJ1068">
    <cfRule type="containsText" dxfId="134" priority="6" operator="containsText" text="TRUE">
      <formula>NOT(ISERROR(SEARCH("TRUE",AJ1068)))</formula>
    </cfRule>
  </conditionalFormatting>
  <conditionalFormatting sqref="Z406:AE406">
    <cfRule type="cellIs" dxfId="133" priority="5" operator="equal">
      <formula>0</formula>
    </cfRule>
  </conditionalFormatting>
  <conditionalFormatting sqref="AJ403:AJ406">
    <cfRule type="containsText" dxfId="132" priority="4" operator="containsText" text="ERROR">
      <formula>NOT(ISERROR(SEARCH("ERROR",AJ403)))</formula>
    </cfRule>
  </conditionalFormatting>
  <conditionalFormatting sqref="AG403:AG406">
    <cfRule type="duplicateValues" dxfId="131" priority="3"/>
  </conditionalFormatting>
  <conditionalFormatting sqref="AJ403:AJ406">
    <cfRule type="containsText" dxfId="130" priority="2" operator="containsText" text="TRUE">
      <formula>NOT(ISERROR(SEARCH("TRUE",AJ403)))</formula>
    </cfRule>
  </conditionalFormatting>
  <conditionalFormatting sqref="AG410">
    <cfRule type="duplicateValues" dxfId="129" priority="1"/>
  </conditionalFormatting>
  <dataValidations count="10">
    <dataValidation type="date" allowBlank="1" showInputMessage="1" showErrorMessage="1" errorTitle="Date format error" error="Please re-enter date using the format dd-mm-yy" promptTitle="Date format" prompt="Please enter date_x000a_ using format _x000a_dd-mm-yy" sqref="B586:B590 Q586:Q590" xr:uid="{939A7B0B-3A0F-4656-93A1-11361D858764}">
      <formula1>42614</formula1>
      <formula2>51501</formula2>
    </dataValidation>
    <dataValidation type="time" allowBlank="1" showInputMessage="1" showErrorMessage="1" errorTitle="wrong time entry" error="Please retype using 24 hour time entry and using colons e.g. 8am = 08:00" promptTitle="Time Entry" prompt="Please ensure that you use the 24 hours clock entry when entering your from to time e.g. 8am = 08:00 and 7pm = 19:00. Colons : must also be used to seperate hours and minutes." sqref="T586:T590 W586:W590 E586:E590 H586:H590" xr:uid="{4B80400B-4B50-44BF-9998-D4DE44B96C8B}">
      <formula1>0</formula1>
      <formula2>0.999305555555556</formula2>
    </dataValidation>
    <dataValidation type="list" allowBlank="1" showInputMessage="1" showErrorMessage="1" sqref="I720:I724" xr:uid="{D93BFD74-7B43-41C2-B246-6C443CEBC146}">
      <formula1>"08:00 - 09:00, 09:00 - 10:00, 10:00 - 11:00, 12:00 - 13:00, 14:00 - 15:00, 15:00 - 16:00"</formula1>
    </dataValidation>
    <dataValidation type="list" allowBlank="1" showInputMessage="1" showErrorMessage="1" sqref="Q829:U829" xr:uid="{600E4947-7831-42F6-B9A9-5EA79A41E2BA}">
      <formula1>$AP$831:$AP$837</formula1>
    </dataValidation>
    <dataValidation type="list" allowBlank="1" showInputMessage="1" showErrorMessage="1" sqref="U1441:Y1441 U1433:Y1433" xr:uid="{6FF360CB-1923-4EAC-B3ED-003BDA156400}">
      <formula1>"Square, Rectangle, Long, ""L"" Shape"</formula1>
    </dataValidation>
    <dataValidation type="list" allowBlank="1" showInputMessage="1" showErrorMessage="1" sqref="U1432:Y1432" xr:uid="{F9DAEA45-F8B6-4BBD-898A-076477CBCC0E}">
      <formula1>$AK$1434:$AK$1437</formula1>
    </dataValidation>
    <dataValidation type="list" allowBlank="1" showInputMessage="1" showErrorMessage="1" sqref="K923:N924 K877:N878 K1387:N1387 K1383:N1383 K1378:N1378 K1374:N1374 K1370:N1370 K1265:N1266 K1351:N1352 K1348:N1349 K1345:N1346 K1342:N1343 K1339:N1340 K1336:N1337 K1333:N1334 K1330:N1331 K1305 K1310:N1310 K1303:N1303 K1295:N1295 K1199:N1200 K1262:N1263 K1259:N1260 K1256:N1257 K1253:N1254 K1202:N1203 K1226:N1227 K1223:N1224 K1220:N1221 K1217:N1218 K1130:N1131 K1148:N1149 K1181:N1182 K1157:N1158 K1154:N1155 K1151:N1152 K1196:N1197 K1193:N1194 K1190:N1191 K1187:N1188 K1160:N1161 K1178:N1179 K1175:N1176 K1172:N1173 K1169:N1170 K1166:N1167 K1163:N1164 K1184:N1185 K1079:N1080 K1085:N1086 K1115:N1116 K1109:N1110 K1106:N1107 K1103:N1104 K1082:N1083 K1094:N1095 K1112:N1113 K1091:N1092 K1268:N1281 K1100:N1101 K1043:N1044 K992:N993 K1049:N1050 K1055:N1056 K1052:N1053 K1013:N1014 K953:N954 K1010:N1011 K1007:N1008 K1022:N1023 K1016:N1017 K1046:N1047 K1040:N1041 K1037:N1038 K1034:N1035 K1031:N1032 K1019:N1020 K1025:N1026 K1028:N1029 K989:N990 K932:N933 K929:N930 K926:N927 K896:N897 K899:N900 K1357:N1358 K902:N903 K935:N936 K938:N939 K941:N942 K944:N945 K947:N948 K950:N951 K968:N969 K971:N972 K974:N975 K977:N978 K890:N891 K980:N981 K983:N984 K986:N987 K1118:N1119 K1121:N1122 K1124:N1125 K1088:N1089 K1097:N1098 K1127:N1128 K1076:N1077 K1058:N1059 K1354:N1355 K893:N894 K1229:N1239 K1297 K905:N906 K908:N909" xr:uid="{4F6CC1AB-C8AB-4590-B5DE-5449AFB59276}">
      <formula1>$AK$859:$AK$868</formula1>
    </dataValidation>
    <dataValidation type="textLength" allowBlank="1" showInputMessage="1" showErrorMessage="1" sqref="E956:AE956 E995:AE995 E1061:AE1061 E1133:AE1133 E1205:AE1205 E1241:AE1241 E1390:AE1390 E1320:AE1320 E1360:AE1360 E1283:AE1283 E911:AE911" xr:uid="{5536C47F-4C0A-4EF7-BAC8-7B5BD10AA575}">
      <formula1>0</formula1>
      <formula2>100</formula2>
    </dataValidation>
    <dataValidation type="list" allowBlank="1" showInputMessage="1" showErrorMessage="1" sqref="Q529:S530" xr:uid="{AAB60DB5-EC09-49ED-9D66-D11F159A1D5B}">
      <formula1>"Yes, No"</formula1>
    </dataValidation>
    <dataValidation type="list" allowBlank="1" showInputMessage="1" showErrorMessage="1" sqref="D1448 D1450 D1452 D1454 D1456 R1456 R1454 R1452 R1450 R1448" xr:uid="{5E91DE29-D875-4810-AA47-62DD57E0B26B}">
      <formula1>$AN$1484:$AN$1501</formula1>
    </dataValidation>
  </dataValidations>
  <hyperlinks>
    <hyperlink ref="H138:Y138" r:id="rId1" display="Our Privacy Policy is available online" xr:uid="{F13EAD6F-4DC4-4C3C-98E9-9CDC700678F9}"/>
    <hyperlink ref="Q145" r:id="rId2" xr:uid="{B676F631-EBD4-45CF-91DD-3C7FFEDE37A8}"/>
    <hyperlink ref="AD2" r:id="rId3" xr:uid="{B4AA3A7B-0C9D-42D0-BD6A-5D338D308ECE}"/>
    <hyperlink ref="O1411" r:id="rId4" xr:uid="{0677FC11-EDBC-441C-BEBD-202932467CFB}"/>
  </hyperlinks>
  <printOptions horizontalCentered="1"/>
  <pageMargins left="0.43307086614173229" right="0.23622047244094491" top="0.39370078740157483" bottom="0.55118110236220474" header="0.31496062992125984" footer="0.31496062992125984"/>
  <pageSetup paperSize="9" scale="64" firstPageNumber="0" fitToHeight="0" orientation="portrait" useFirstPageNumber="1" r:id="rId5"/>
  <headerFooter differentFirst="1">
    <oddFooter>&amp;L&amp;"-,Bold"eventorders@thenec.co.uk
0844 3388 33 8&amp;CSales &amp; Customer Support
The National Exhibition Centre Ltd, part of NEC Group&amp;R&amp;"-,Bold"&amp;12&amp;P</oddFooter>
    <firstHeader>&amp;LThe NEC, Birmingham
B40 1NT&amp;Reventorders@thenec.co.uk
0844 33 88 33 8</firstHeader>
    <firstFooter>&amp;C&amp;"-,Bold"NEC Sales &amp; Customer Support
The National Exhibition Centre Ltd, part of NEC Group</firstFooter>
  </headerFooter>
  <rowBreaks count="27" manualBreakCount="27">
    <brk id="51" max="16383" man="1"/>
    <brk id="129" max="16383" man="1"/>
    <brk id="175" max="16383" man="1"/>
    <brk id="226" max="16383" man="1"/>
    <brk id="304" max="16383" man="1"/>
    <brk id="411" max="16383" man="1"/>
    <brk id="493" max="16383" man="1"/>
    <brk id="552" max="16383" man="1"/>
    <brk id="591" max="16383" man="1"/>
    <brk id="644" max="16383" man="1"/>
    <brk id="696" max="16383" man="1"/>
    <brk id="741" max="16383" man="1"/>
    <brk id="817" max="16383" man="1"/>
    <brk id="847" max="16383" man="1"/>
    <brk id="879" max="16383" man="1"/>
    <brk id="912" max="16383" man="1"/>
    <brk id="957" max="16383" man="1"/>
    <brk id="996" max="16383" man="1"/>
    <brk id="1062" max="16383" man="1"/>
    <brk id="1134" max="16383" man="1"/>
    <brk id="1206" max="16383" man="1"/>
    <brk id="1242" max="16383" man="1"/>
    <brk id="1284" max="16383" man="1"/>
    <brk id="1361" max="16383" man="1"/>
    <brk id="1391" max="16383" man="1"/>
    <brk id="1414" max="16383" man="1"/>
    <brk id="1475"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1025" r:id="rId8" name="Check Box 1">
              <controlPr defaultSize="0" autoFill="0" autoLine="0" autoPict="0">
                <anchor moveWithCells="1">
                  <from>
                    <xdr:col>24</xdr:col>
                    <xdr:colOff>50800</xdr:colOff>
                    <xdr:row>135</xdr:row>
                    <xdr:rowOff>0</xdr:rowOff>
                  </from>
                  <to>
                    <xdr:col>24</xdr:col>
                    <xdr:colOff>260350</xdr:colOff>
                    <xdr:row>136</xdr:row>
                    <xdr:rowOff>0</xdr:rowOff>
                  </to>
                </anchor>
              </controlPr>
            </control>
          </mc:Choice>
        </mc:AlternateContent>
        <mc:AlternateContent xmlns:mc="http://schemas.openxmlformats.org/markup-compatibility/2006">
          <mc:Choice Requires="x14">
            <control shapeId="1026" r:id="rId9" name="Check Box 2">
              <controlPr defaultSize="0" autoFill="0" autoLine="0" autoPict="0">
                <anchor moveWithCells="1">
                  <from>
                    <xdr:col>24</xdr:col>
                    <xdr:colOff>50800</xdr:colOff>
                    <xdr:row>154</xdr:row>
                    <xdr:rowOff>25400</xdr:rowOff>
                  </from>
                  <to>
                    <xdr:col>24</xdr:col>
                    <xdr:colOff>260350</xdr:colOff>
                    <xdr:row>155</xdr:row>
                    <xdr:rowOff>0</xdr:rowOff>
                  </to>
                </anchor>
              </controlPr>
            </control>
          </mc:Choice>
        </mc:AlternateContent>
        <mc:AlternateContent xmlns:mc="http://schemas.openxmlformats.org/markup-compatibility/2006">
          <mc:Choice Requires="x14">
            <control shapeId="1027" r:id="rId10" name="Check Box 3">
              <controlPr defaultSize="0" autoFill="0" autoLine="0" autoPict="0">
                <anchor moveWithCells="1">
                  <from>
                    <xdr:col>24</xdr:col>
                    <xdr:colOff>38100</xdr:colOff>
                    <xdr:row>160</xdr:row>
                    <xdr:rowOff>12700</xdr:rowOff>
                  </from>
                  <to>
                    <xdr:col>24</xdr:col>
                    <xdr:colOff>241300</xdr:colOff>
                    <xdr:row>160</xdr:row>
                    <xdr:rowOff>228600</xdr:rowOff>
                  </to>
                </anchor>
              </controlPr>
            </control>
          </mc:Choice>
        </mc:AlternateContent>
        <mc:AlternateContent xmlns:mc="http://schemas.openxmlformats.org/markup-compatibility/2006">
          <mc:Choice Requires="x14">
            <control shapeId="1028" r:id="rId11" name="Check Box 4">
              <controlPr defaultSize="0" autoFill="0" autoLine="0" autoPict="0">
                <anchor moveWithCells="1">
                  <from>
                    <xdr:col>20</xdr:col>
                    <xdr:colOff>50800</xdr:colOff>
                    <xdr:row>162</xdr:row>
                    <xdr:rowOff>12700</xdr:rowOff>
                  </from>
                  <to>
                    <xdr:col>20</xdr:col>
                    <xdr:colOff>260350</xdr:colOff>
                    <xdr:row>163</xdr:row>
                    <xdr:rowOff>0</xdr:rowOff>
                  </to>
                </anchor>
              </controlPr>
            </control>
          </mc:Choice>
        </mc:AlternateContent>
        <mc:AlternateContent xmlns:mc="http://schemas.openxmlformats.org/markup-compatibility/2006">
          <mc:Choice Requires="x14">
            <control shapeId="1029" r:id="rId12" name="Check Box 5">
              <controlPr defaultSize="0" autoFill="0" autoLine="0" autoPict="0">
                <anchor moveWithCells="1">
                  <from>
                    <xdr:col>12</xdr:col>
                    <xdr:colOff>63500</xdr:colOff>
                    <xdr:row>523</xdr:row>
                    <xdr:rowOff>38100</xdr:rowOff>
                  </from>
                  <to>
                    <xdr:col>12</xdr:col>
                    <xdr:colOff>266700</xdr:colOff>
                    <xdr:row>523</xdr:row>
                    <xdr:rowOff>279400</xdr:rowOff>
                  </to>
                </anchor>
              </controlPr>
            </control>
          </mc:Choice>
        </mc:AlternateContent>
        <mc:AlternateContent xmlns:mc="http://schemas.openxmlformats.org/markup-compatibility/2006">
          <mc:Choice Requires="x14">
            <control shapeId="1030" r:id="rId13" name="Check Box 6">
              <controlPr defaultSize="0" autoFill="0" autoLine="0" autoPict="0">
                <anchor moveWithCells="1">
                  <from>
                    <xdr:col>15</xdr:col>
                    <xdr:colOff>63500</xdr:colOff>
                    <xdr:row>523</xdr:row>
                    <xdr:rowOff>50800</xdr:rowOff>
                  </from>
                  <to>
                    <xdr:col>15</xdr:col>
                    <xdr:colOff>279400</xdr:colOff>
                    <xdr:row>523</xdr:row>
                    <xdr:rowOff>260350</xdr:rowOff>
                  </to>
                </anchor>
              </controlPr>
            </control>
          </mc:Choice>
        </mc:AlternateContent>
        <mc:AlternateContent xmlns:mc="http://schemas.openxmlformats.org/markup-compatibility/2006">
          <mc:Choice Requires="x14">
            <control shapeId="1031" r:id="rId14" name="Check Box 7">
              <controlPr defaultSize="0" autoFill="0" autoLine="0" autoPict="0">
                <anchor moveWithCells="1">
                  <from>
                    <xdr:col>18</xdr:col>
                    <xdr:colOff>50800</xdr:colOff>
                    <xdr:row>523</xdr:row>
                    <xdr:rowOff>50800</xdr:rowOff>
                  </from>
                  <to>
                    <xdr:col>18</xdr:col>
                    <xdr:colOff>266700</xdr:colOff>
                    <xdr:row>523</xdr:row>
                    <xdr:rowOff>260350</xdr:rowOff>
                  </to>
                </anchor>
              </controlPr>
            </control>
          </mc:Choice>
        </mc:AlternateContent>
        <mc:AlternateContent xmlns:mc="http://schemas.openxmlformats.org/markup-compatibility/2006">
          <mc:Choice Requires="x14">
            <control shapeId="1032" r:id="rId15" name="Check Box 8">
              <controlPr defaultSize="0" autoFill="0" autoLine="0" autoPict="0">
                <anchor moveWithCells="1">
                  <from>
                    <xdr:col>21</xdr:col>
                    <xdr:colOff>50800</xdr:colOff>
                    <xdr:row>523</xdr:row>
                    <xdr:rowOff>50800</xdr:rowOff>
                  </from>
                  <to>
                    <xdr:col>21</xdr:col>
                    <xdr:colOff>266700</xdr:colOff>
                    <xdr:row>523</xdr:row>
                    <xdr:rowOff>260350</xdr:rowOff>
                  </to>
                </anchor>
              </controlPr>
            </control>
          </mc:Choice>
        </mc:AlternateContent>
        <mc:AlternateContent xmlns:mc="http://schemas.openxmlformats.org/markup-compatibility/2006">
          <mc:Choice Requires="x14">
            <control shapeId="1033" r:id="rId16" name="Check Box 9">
              <controlPr defaultSize="0" autoFill="0" autoLine="0" autoPict="0">
                <anchor moveWithCells="1">
                  <from>
                    <xdr:col>13</xdr:col>
                    <xdr:colOff>63500</xdr:colOff>
                    <xdr:row>526</xdr:row>
                    <xdr:rowOff>38100</xdr:rowOff>
                  </from>
                  <to>
                    <xdr:col>13</xdr:col>
                    <xdr:colOff>266700</xdr:colOff>
                    <xdr:row>526</xdr:row>
                    <xdr:rowOff>260350</xdr:rowOff>
                  </to>
                </anchor>
              </controlPr>
            </control>
          </mc:Choice>
        </mc:AlternateContent>
        <mc:AlternateContent xmlns:mc="http://schemas.openxmlformats.org/markup-compatibility/2006">
          <mc:Choice Requires="x14">
            <control shapeId="1034" r:id="rId17" name="Check Box 10">
              <controlPr defaultSize="0" autoFill="0" autoLine="0" autoPict="0">
                <anchor moveWithCells="1">
                  <from>
                    <xdr:col>19</xdr:col>
                    <xdr:colOff>50800</xdr:colOff>
                    <xdr:row>526</xdr:row>
                    <xdr:rowOff>38100</xdr:rowOff>
                  </from>
                  <to>
                    <xdr:col>19</xdr:col>
                    <xdr:colOff>260350</xdr:colOff>
                    <xdr:row>526</xdr:row>
                    <xdr:rowOff>260350</xdr:rowOff>
                  </to>
                </anchor>
              </controlPr>
            </control>
          </mc:Choice>
        </mc:AlternateContent>
      </controls>
    </mc:Choice>
  </mc:AlternateContent>
  <tableParts count="1">
    <tablePart r:id="rId1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FED1E-87C1-4E86-A1FF-FF296280F776}">
  <sheetPr>
    <pageSetUpPr fitToPage="1"/>
  </sheetPr>
  <dimension ref="A1:AL294"/>
  <sheetViews>
    <sheetView showGridLines="0" showRowColHeaders="0" showRuler="0" zoomScaleNormal="100" zoomScaleSheetLayoutView="100" workbookViewId="0">
      <pane ySplit="5" topLeftCell="A6" activePane="bottomLeft" state="frozen"/>
      <selection pane="bottomLeft" activeCell="F13" sqref="F13:AD14"/>
    </sheetView>
  </sheetViews>
  <sheetFormatPr defaultColWidth="8.81640625" defaultRowHeight="15.5"/>
  <cols>
    <col min="1" max="1" width="5.54296875" style="104" customWidth="1"/>
    <col min="2" max="26" width="4.54296875" style="104" customWidth="1"/>
    <col min="27" max="27" width="5.54296875" style="104" customWidth="1"/>
    <col min="28" max="29" width="4.54296875" style="104" customWidth="1"/>
    <col min="30" max="30" width="5.54296875" style="104" customWidth="1"/>
    <col min="31" max="31" width="4.54296875" style="104" customWidth="1"/>
    <col min="32" max="32" width="5.54296875" style="104" customWidth="1"/>
    <col min="33" max="33" width="7.54296875" style="98" hidden="1" customWidth="1"/>
    <col min="34" max="34" width="12.1796875" style="100" hidden="1" customWidth="1"/>
    <col min="35" max="35" width="12.81640625" style="8" hidden="1" customWidth="1"/>
    <col min="36" max="36" width="23.81640625" style="100" hidden="1" customWidth="1"/>
    <col min="37" max="37" width="15.54296875" style="100" hidden="1" customWidth="1"/>
    <col min="38" max="38" width="13.54296875" style="8" hidden="1" customWidth="1"/>
    <col min="39" max="16384" width="8.81640625" style="104"/>
  </cols>
  <sheetData>
    <row r="1" spans="1:38" ht="5.15"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H1" s="98"/>
      <c r="AJ1" s="98"/>
      <c r="AK1" s="98"/>
    </row>
    <row r="2" spans="1:38" ht="18.5">
      <c r="A2" s="21"/>
      <c r="B2" s="21"/>
      <c r="C2" s="54"/>
      <c r="D2" s="68"/>
      <c r="E2" s="21"/>
      <c r="F2" s="21"/>
      <c r="G2" s="21"/>
      <c r="H2" s="21"/>
      <c r="I2" s="21"/>
      <c r="J2" s="21"/>
      <c r="K2" s="21"/>
      <c r="L2" s="21"/>
      <c r="M2" s="21"/>
      <c r="N2" s="21"/>
      <c r="O2" s="21"/>
      <c r="P2" s="21"/>
      <c r="Q2" s="21"/>
      <c r="R2" s="21"/>
      <c r="S2" s="21"/>
      <c r="T2" s="21"/>
      <c r="U2" s="21"/>
      <c r="V2" s="21"/>
      <c r="W2" s="21"/>
      <c r="X2" s="21"/>
      <c r="Y2" s="21"/>
      <c r="Z2" s="21"/>
      <c r="AA2" s="21"/>
      <c r="AB2" s="21"/>
      <c r="AC2" s="21"/>
      <c r="AD2" s="163" t="s">
        <v>3</v>
      </c>
      <c r="AE2" s="21"/>
      <c r="AF2" s="21"/>
      <c r="AH2" s="98"/>
      <c r="AJ2" s="98"/>
      <c r="AK2" s="98"/>
    </row>
    <row r="3" spans="1:38" ht="21">
      <c r="A3" s="21"/>
      <c r="B3" s="21"/>
      <c r="C3" s="54"/>
      <c r="D3" s="68"/>
      <c r="E3" s="21"/>
      <c r="F3" s="21"/>
      <c r="G3" s="21"/>
      <c r="H3" s="335" t="s">
        <v>4</v>
      </c>
      <c r="I3" s="335"/>
      <c r="J3" s="335"/>
      <c r="K3" s="335"/>
      <c r="L3" s="335"/>
      <c r="M3" s="335"/>
      <c r="N3" s="335"/>
      <c r="O3" s="335"/>
      <c r="P3" s="335"/>
      <c r="Q3" s="335"/>
      <c r="R3" s="335"/>
      <c r="S3" s="335"/>
      <c r="T3" s="335"/>
      <c r="U3" s="21"/>
      <c r="V3" s="21"/>
      <c r="W3" s="21"/>
      <c r="X3" s="21"/>
      <c r="Y3" s="21"/>
      <c r="Z3" s="21"/>
      <c r="AA3" s="21"/>
      <c r="AB3" s="21"/>
      <c r="AC3" s="21"/>
      <c r="AD3" s="9" t="s">
        <v>5</v>
      </c>
      <c r="AE3" s="21"/>
      <c r="AF3" s="21"/>
      <c r="AH3" s="98"/>
      <c r="AJ3" s="98"/>
      <c r="AK3" s="98"/>
    </row>
    <row r="4" spans="1:38" ht="18.5">
      <c r="A4" s="21"/>
      <c r="B4" s="21"/>
      <c r="C4" s="21"/>
      <c r="D4" s="68"/>
      <c r="E4" s="21"/>
      <c r="F4" s="21"/>
      <c r="G4" s="21"/>
      <c r="H4" s="21"/>
      <c r="I4" s="21"/>
      <c r="J4" s="21"/>
      <c r="K4" s="21"/>
      <c r="L4" s="21"/>
      <c r="M4" s="21"/>
      <c r="N4" s="21"/>
      <c r="O4" s="21"/>
      <c r="P4" s="21"/>
      <c r="Q4" s="21"/>
      <c r="R4" s="21"/>
      <c r="S4" s="21"/>
      <c r="T4" s="21"/>
      <c r="U4" s="21"/>
      <c r="V4" s="21"/>
      <c r="W4" s="21"/>
      <c r="X4" s="21"/>
      <c r="Y4" s="21"/>
      <c r="Z4" s="21"/>
      <c r="AA4" s="21"/>
      <c r="AB4" s="21"/>
      <c r="AC4" s="21"/>
      <c r="AD4" s="9" t="s">
        <v>6</v>
      </c>
      <c r="AE4" s="21"/>
      <c r="AF4" s="21"/>
      <c r="AH4" s="98"/>
      <c r="AJ4" s="98"/>
      <c r="AK4" s="98"/>
    </row>
    <row r="5" spans="1:38" ht="5.15"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4"/>
    </row>
    <row r="6" spans="1:38" ht="5.15" customHeight="1">
      <c r="A6" s="57"/>
      <c r="B6" s="9"/>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21"/>
      <c r="AG6" s="214"/>
    </row>
    <row r="7" spans="1:38" s="107" customFormat="1" ht="40" customHeight="1">
      <c r="A7" s="10"/>
      <c r="B7" s="598" t="s">
        <v>872</v>
      </c>
      <c r="C7" s="598"/>
      <c r="D7" s="598"/>
      <c r="E7" s="598"/>
      <c r="F7" s="598"/>
      <c r="G7" s="598"/>
      <c r="H7" s="598"/>
      <c r="I7" s="598"/>
      <c r="J7" s="598"/>
      <c r="K7" s="598"/>
      <c r="L7" s="598"/>
      <c r="M7" s="598"/>
      <c r="N7" s="598"/>
      <c r="O7" s="598"/>
      <c r="P7" s="598"/>
      <c r="Q7" s="598"/>
      <c r="R7" s="598"/>
      <c r="S7" s="598"/>
      <c r="T7" s="598"/>
      <c r="U7" s="598"/>
      <c r="V7" s="598"/>
      <c r="W7" s="598"/>
      <c r="X7" s="598"/>
      <c r="Y7" s="598"/>
      <c r="Z7" s="598"/>
      <c r="AA7" s="598"/>
      <c r="AB7" s="598"/>
      <c r="AC7" s="598"/>
      <c r="AD7" s="598"/>
      <c r="AE7" s="598"/>
      <c r="AF7" s="12"/>
      <c r="AG7" s="214"/>
      <c r="AH7" s="100"/>
      <c r="AI7" s="8"/>
      <c r="AJ7" s="100"/>
      <c r="AK7" s="100"/>
      <c r="AL7" s="8"/>
    </row>
    <row r="8" spans="1:38" ht="10" customHeight="1">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38" ht="26">
      <c r="A9" s="21"/>
      <c r="B9" s="8"/>
      <c r="C9" s="8"/>
      <c r="D9" s="8"/>
      <c r="E9" s="67"/>
      <c r="F9" s="67"/>
      <c r="G9" s="67"/>
      <c r="H9" s="67"/>
      <c r="I9" s="67"/>
      <c r="J9" s="639" t="s">
        <v>7</v>
      </c>
      <c r="K9" s="639"/>
      <c r="L9" s="639"/>
      <c r="M9" s="639"/>
      <c r="N9" s="639"/>
      <c r="O9" s="639"/>
      <c r="P9" s="639"/>
      <c r="Q9" s="639"/>
      <c r="R9" s="639"/>
      <c r="S9" s="639"/>
      <c r="T9" s="639"/>
      <c r="U9" s="639"/>
      <c r="V9" s="639"/>
      <c r="W9" s="639"/>
      <c r="X9" s="67"/>
      <c r="Y9" s="67"/>
      <c r="Z9" s="67"/>
      <c r="AA9" s="67"/>
      <c r="AB9" s="67"/>
      <c r="AC9" s="67"/>
      <c r="AD9" s="67"/>
      <c r="AE9" s="8"/>
      <c r="AF9" s="21"/>
      <c r="AG9" s="214"/>
    </row>
    <row r="10" spans="1:38" ht="20.149999999999999" customHeight="1">
      <c r="A10" s="21"/>
      <c r="B10" s="8"/>
      <c r="C10" s="8"/>
      <c r="D10" s="373" t="str">
        <f>"Events Ending 1st April "&amp;'Price List'!D2&amp;" - 31st March "&amp;'Price List'!E2</f>
        <v>Events Ending 1st April 2023 - 31st March 2024</v>
      </c>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67"/>
      <c r="AE10" s="8"/>
      <c r="AF10" s="21"/>
      <c r="AG10" s="214"/>
    </row>
    <row r="11" spans="1:38" ht="5.15"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214"/>
      <c r="AJ11" s="8"/>
      <c r="AK11" s="104"/>
      <c r="AL11" s="104"/>
    </row>
    <row r="12" spans="1:38" ht="10" customHeight="1">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1:38" ht="18" customHeight="1">
      <c r="A13" s="21"/>
      <c r="B13" s="536" t="s">
        <v>29</v>
      </c>
      <c r="C13" s="536"/>
      <c r="D13" s="536"/>
      <c r="E13" s="536"/>
      <c r="F13" s="800">
        <f>Order!F58</f>
        <v>0</v>
      </c>
      <c r="G13" s="800"/>
      <c r="H13" s="800"/>
      <c r="I13" s="800"/>
      <c r="J13" s="800"/>
      <c r="K13" s="800"/>
      <c r="L13" s="800"/>
      <c r="M13" s="800"/>
      <c r="N13" s="800"/>
      <c r="O13" s="800"/>
      <c r="P13" s="800"/>
      <c r="Q13" s="800"/>
      <c r="R13" s="800"/>
      <c r="S13" s="800"/>
      <c r="T13" s="800"/>
      <c r="U13" s="800"/>
      <c r="V13" s="800"/>
      <c r="W13" s="800"/>
      <c r="X13" s="800"/>
      <c r="Y13" s="800"/>
      <c r="Z13" s="800"/>
      <c r="AA13" s="800"/>
      <c r="AB13" s="800"/>
      <c r="AC13" s="800"/>
      <c r="AD13" s="800"/>
      <c r="AE13" s="21"/>
      <c r="AF13" s="21"/>
    </row>
    <row r="14" spans="1:38" ht="18" customHeight="1">
      <c r="A14" s="21"/>
      <c r="B14" s="536"/>
      <c r="C14" s="536"/>
      <c r="D14" s="536"/>
      <c r="E14" s="536"/>
      <c r="F14" s="801"/>
      <c r="G14" s="801"/>
      <c r="H14" s="801"/>
      <c r="I14" s="801"/>
      <c r="J14" s="801"/>
      <c r="K14" s="801"/>
      <c r="L14" s="801"/>
      <c r="M14" s="801"/>
      <c r="N14" s="801"/>
      <c r="O14" s="801"/>
      <c r="P14" s="801"/>
      <c r="Q14" s="801"/>
      <c r="R14" s="801"/>
      <c r="S14" s="801"/>
      <c r="T14" s="801"/>
      <c r="U14" s="801"/>
      <c r="V14" s="801"/>
      <c r="W14" s="801"/>
      <c r="X14" s="801"/>
      <c r="Y14" s="801"/>
      <c r="Z14" s="801"/>
      <c r="AA14" s="801"/>
      <c r="AB14" s="801"/>
      <c r="AC14" s="801"/>
      <c r="AD14" s="801"/>
      <c r="AE14" s="21"/>
      <c r="AF14" s="21"/>
    </row>
    <row r="15" spans="1:38" ht="10"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8" ht="18" customHeight="1">
      <c r="A16" s="21"/>
      <c r="B16" s="536" t="s">
        <v>873</v>
      </c>
      <c r="C16" s="536"/>
      <c r="D16" s="536"/>
      <c r="E16" s="536"/>
      <c r="F16" s="812">
        <f>Order!F61</f>
        <v>0</v>
      </c>
      <c r="G16" s="813"/>
      <c r="H16" s="813"/>
      <c r="I16" s="813"/>
      <c r="J16" s="813"/>
      <c r="K16" s="813"/>
      <c r="L16" s="813"/>
      <c r="M16" s="813"/>
      <c r="N16" s="813"/>
      <c r="O16" s="813"/>
      <c r="P16" s="813"/>
      <c r="Q16" s="813"/>
      <c r="R16" s="813"/>
      <c r="S16" s="813"/>
      <c r="T16" s="813"/>
      <c r="U16" s="813"/>
      <c r="V16" s="813"/>
      <c r="W16" s="813"/>
      <c r="X16" s="813"/>
      <c r="Y16" s="813"/>
      <c r="Z16" s="813"/>
      <c r="AA16" s="813"/>
      <c r="AB16" s="813"/>
      <c r="AC16" s="813"/>
      <c r="AD16" s="813"/>
      <c r="AE16" s="21"/>
      <c r="AF16" s="21"/>
    </row>
    <row r="17" spans="1:32" ht="18" customHeight="1">
      <c r="A17" s="21"/>
      <c r="B17" s="536"/>
      <c r="C17" s="536"/>
      <c r="D17" s="536"/>
      <c r="E17" s="536"/>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21"/>
      <c r="AF17" s="21"/>
    </row>
    <row r="18" spans="1:32" ht="7"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2" ht="18" customHeight="1">
      <c r="A19" s="21"/>
      <c r="B19" s="536" t="s">
        <v>31</v>
      </c>
      <c r="C19" s="536"/>
      <c r="D19" s="536"/>
      <c r="E19" s="809">
        <f>Order!F64</f>
        <v>0</v>
      </c>
      <c r="F19" s="810"/>
      <c r="G19" s="536" t="s">
        <v>32</v>
      </c>
      <c r="H19" s="536"/>
      <c r="I19" s="536"/>
      <c r="J19" s="815">
        <f>Order!K64</f>
        <v>0</v>
      </c>
      <c r="K19" s="800"/>
      <c r="L19" s="800"/>
      <c r="M19" s="800"/>
      <c r="N19" s="800"/>
      <c r="O19" s="800"/>
      <c r="P19" s="536" t="s">
        <v>33</v>
      </c>
      <c r="Q19" s="536"/>
      <c r="R19" s="536"/>
      <c r="S19" s="536"/>
      <c r="T19" s="802">
        <f>Order!T64</f>
        <v>0</v>
      </c>
      <c r="U19" s="802"/>
      <c r="V19" s="802"/>
      <c r="W19" s="802"/>
      <c r="X19" s="802"/>
      <c r="Y19" s="802"/>
      <c r="Z19" s="802"/>
      <c r="AA19" s="802"/>
      <c r="AB19" s="802"/>
      <c r="AC19" s="802"/>
      <c r="AD19" s="802"/>
      <c r="AE19" s="21"/>
      <c r="AF19" s="21"/>
    </row>
    <row r="20" spans="1:32" ht="18" customHeight="1">
      <c r="A20" s="21"/>
      <c r="B20" s="536"/>
      <c r="C20" s="536"/>
      <c r="D20" s="536"/>
      <c r="E20" s="811"/>
      <c r="F20" s="811"/>
      <c r="G20" s="536"/>
      <c r="H20" s="536"/>
      <c r="I20" s="536"/>
      <c r="J20" s="801"/>
      <c r="K20" s="801"/>
      <c r="L20" s="801"/>
      <c r="M20" s="801"/>
      <c r="N20" s="801"/>
      <c r="O20" s="801"/>
      <c r="P20" s="536"/>
      <c r="Q20" s="536"/>
      <c r="R20" s="536"/>
      <c r="S20" s="536"/>
      <c r="T20" s="803"/>
      <c r="U20" s="803"/>
      <c r="V20" s="803"/>
      <c r="W20" s="803"/>
      <c r="X20" s="803"/>
      <c r="Y20" s="803"/>
      <c r="Z20" s="803"/>
      <c r="AA20" s="803"/>
      <c r="AB20" s="803"/>
      <c r="AC20" s="803"/>
      <c r="AD20" s="803"/>
      <c r="AE20" s="21"/>
      <c r="AF20" s="21"/>
    </row>
    <row r="21" spans="1:32" ht="7"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row>
    <row r="22" spans="1:32" ht="18" customHeight="1">
      <c r="A22" s="21"/>
      <c r="B22" s="536" t="s">
        <v>874</v>
      </c>
      <c r="C22" s="536"/>
      <c r="D22" s="536"/>
      <c r="E22" s="536"/>
      <c r="F22" s="807">
        <f>Order!F67</f>
        <v>0</v>
      </c>
      <c r="G22" s="807"/>
      <c r="H22" s="807"/>
      <c r="I22" s="807"/>
      <c r="J22" s="807"/>
      <c r="K22" s="807"/>
      <c r="L22" s="807"/>
      <c r="M22" s="807"/>
      <c r="N22" s="807"/>
      <c r="O22" s="807"/>
      <c r="P22" s="807"/>
      <c r="Q22" s="807"/>
      <c r="R22" s="807"/>
      <c r="S22" s="807"/>
      <c r="T22" s="807"/>
      <c r="U22" s="807"/>
      <c r="V22" s="807"/>
      <c r="W22" s="807"/>
      <c r="X22" s="807"/>
      <c r="Y22" s="807"/>
      <c r="Z22" s="807"/>
      <c r="AA22" s="807"/>
      <c r="AB22" s="807"/>
      <c r="AC22" s="807"/>
      <c r="AD22" s="807"/>
      <c r="AE22" s="14"/>
      <c r="AF22" s="21"/>
    </row>
    <row r="23" spans="1:32" ht="18" customHeight="1">
      <c r="A23" s="21"/>
      <c r="B23" s="536"/>
      <c r="C23" s="536"/>
      <c r="D23" s="536"/>
      <c r="E23" s="536"/>
      <c r="F23" s="808"/>
      <c r="G23" s="808"/>
      <c r="H23" s="808"/>
      <c r="I23" s="808"/>
      <c r="J23" s="808"/>
      <c r="K23" s="808"/>
      <c r="L23" s="808"/>
      <c r="M23" s="808"/>
      <c r="N23" s="808"/>
      <c r="O23" s="808"/>
      <c r="P23" s="808"/>
      <c r="Q23" s="808"/>
      <c r="R23" s="808"/>
      <c r="S23" s="808"/>
      <c r="T23" s="808"/>
      <c r="U23" s="808"/>
      <c r="V23" s="808"/>
      <c r="W23" s="808"/>
      <c r="X23" s="808"/>
      <c r="Y23" s="808"/>
      <c r="Z23" s="808"/>
      <c r="AA23" s="808"/>
      <c r="AB23" s="808"/>
      <c r="AC23" s="808"/>
      <c r="AD23" s="808"/>
      <c r="AE23" s="14"/>
      <c r="AF23" s="21"/>
    </row>
    <row r="24" spans="1:32" ht="7" customHeight="1">
      <c r="A24" s="21"/>
      <c r="B24" s="15"/>
      <c r="C24" s="15"/>
      <c r="D24" s="15"/>
      <c r="E24" s="15"/>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1:32" ht="18" customHeight="1">
      <c r="A25" s="21"/>
      <c r="B25" s="536" t="s">
        <v>875</v>
      </c>
      <c r="C25" s="536"/>
      <c r="D25" s="536"/>
      <c r="E25" s="536"/>
      <c r="F25" s="807">
        <f>Order!F70</f>
        <v>0</v>
      </c>
      <c r="G25" s="807"/>
      <c r="H25" s="807"/>
      <c r="I25" s="807"/>
      <c r="J25" s="807"/>
      <c r="K25" s="807"/>
      <c r="L25" s="807"/>
      <c r="M25" s="807"/>
      <c r="N25" s="807"/>
      <c r="O25" s="807"/>
      <c r="P25" s="807"/>
      <c r="Q25" s="807"/>
      <c r="R25" s="807"/>
      <c r="S25" s="807"/>
      <c r="T25" s="807"/>
      <c r="U25" s="807"/>
      <c r="V25" s="807"/>
      <c r="W25" s="807"/>
      <c r="X25" s="807"/>
      <c r="Y25" s="807"/>
      <c r="Z25" s="807"/>
      <c r="AA25" s="807"/>
      <c r="AB25" s="807"/>
      <c r="AC25" s="807"/>
      <c r="AD25" s="807"/>
      <c r="AE25" s="14"/>
      <c r="AF25" s="21"/>
    </row>
    <row r="26" spans="1:32" ht="18" customHeight="1">
      <c r="A26" s="21"/>
      <c r="B26" s="536"/>
      <c r="C26" s="536"/>
      <c r="D26" s="536"/>
      <c r="E26" s="536"/>
      <c r="F26" s="808"/>
      <c r="G26" s="808"/>
      <c r="H26" s="808"/>
      <c r="I26" s="808"/>
      <c r="J26" s="808"/>
      <c r="K26" s="808"/>
      <c r="L26" s="808"/>
      <c r="M26" s="808"/>
      <c r="N26" s="808"/>
      <c r="O26" s="808"/>
      <c r="P26" s="808"/>
      <c r="Q26" s="808"/>
      <c r="R26" s="808"/>
      <c r="S26" s="808"/>
      <c r="T26" s="808"/>
      <c r="U26" s="808"/>
      <c r="V26" s="808"/>
      <c r="W26" s="808"/>
      <c r="X26" s="808"/>
      <c r="Y26" s="808"/>
      <c r="Z26" s="808"/>
      <c r="AA26" s="808"/>
      <c r="AB26" s="808"/>
      <c r="AC26" s="808"/>
      <c r="AD26" s="808"/>
      <c r="AE26" s="14"/>
      <c r="AF26" s="21"/>
    </row>
    <row r="27" spans="1:32" ht="7"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row>
    <row r="28" spans="1:32" ht="18" customHeight="1">
      <c r="A28" s="21"/>
      <c r="B28" s="399" t="s">
        <v>36</v>
      </c>
      <c r="C28" s="399"/>
      <c r="D28" s="399"/>
      <c r="E28" s="399"/>
      <c r="F28" s="807">
        <f>Order!F73</f>
        <v>0</v>
      </c>
      <c r="G28" s="807"/>
      <c r="H28" s="807"/>
      <c r="I28" s="807"/>
      <c r="J28" s="807"/>
      <c r="K28" s="807"/>
      <c r="L28" s="807"/>
      <c r="M28" s="807"/>
      <c r="N28" s="807"/>
      <c r="O28" s="807"/>
      <c r="P28" s="807"/>
      <c r="Q28" s="536" t="s">
        <v>37</v>
      </c>
      <c r="R28" s="536"/>
      <c r="S28" s="536"/>
      <c r="T28" s="813">
        <f>Order!T73</f>
        <v>0</v>
      </c>
      <c r="U28" s="813"/>
      <c r="V28" s="813"/>
      <c r="W28" s="813"/>
      <c r="X28" s="813"/>
      <c r="Y28" s="813"/>
      <c r="Z28" s="813"/>
      <c r="AA28" s="813"/>
      <c r="AB28" s="813"/>
      <c r="AC28" s="813"/>
      <c r="AD28" s="813"/>
      <c r="AE28" s="14"/>
      <c r="AF28" s="21"/>
    </row>
    <row r="29" spans="1:32" ht="18" customHeight="1">
      <c r="A29" s="21"/>
      <c r="B29" s="399"/>
      <c r="C29" s="399"/>
      <c r="D29" s="399"/>
      <c r="E29" s="399"/>
      <c r="F29" s="808"/>
      <c r="G29" s="808"/>
      <c r="H29" s="808"/>
      <c r="I29" s="808"/>
      <c r="J29" s="808"/>
      <c r="K29" s="808"/>
      <c r="L29" s="808"/>
      <c r="M29" s="808"/>
      <c r="N29" s="808"/>
      <c r="O29" s="808"/>
      <c r="P29" s="808"/>
      <c r="Q29" s="536"/>
      <c r="R29" s="536"/>
      <c r="S29" s="536"/>
      <c r="T29" s="814"/>
      <c r="U29" s="814"/>
      <c r="V29" s="814"/>
      <c r="W29" s="814"/>
      <c r="X29" s="814"/>
      <c r="Y29" s="814"/>
      <c r="Z29" s="814"/>
      <c r="AA29" s="814"/>
      <c r="AB29" s="814"/>
      <c r="AC29" s="814"/>
      <c r="AD29" s="814"/>
      <c r="AE29" s="14"/>
      <c r="AF29" s="21"/>
    </row>
    <row r="30" spans="1:32" ht="7"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1:32" ht="18" customHeight="1">
      <c r="A31" s="21"/>
      <c r="B31" s="399" t="s">
        <v>38</v>
      </c>
      <c r="C31" s="399"/>
      <c r="D31" s="399"/>
      <c r="E31" s="399"/>
      <c r="F31" s="807">
        <f>Order!F76</f>
        <v>0</v>
      </c>
      <c r="G31" s="807"/>
      <c r="H31" s="807"/>
      <c r="I31" s="807"/>
      <c r="J31" s="807"/>
      <c r="K31" s="807"/>
      <c r="L31" s="807"/>
      <c r="M31" s="807"/>
      <c r="N31" s="807"/>
      <c r="O31" s="807"/>
      <c r="P31" s="807"/>
      <c r="Q31" s="399" t="s">
        <v>39</v>
      </c>
      <c r="R31" s="399"/>
      <c r="S31" s="399"/>
      <c r="T31" s="807">
        <f>Order!T76</f>
        <v>0</v>
      </c>
      <c r="U31" s="807"/>
      <c r="V31" s="807"/>
      <c r="W31" s="807"/>
      <c r="X31" s="807"/>
      <c r="Y31" s="807"/>
      <c r="Z31" s="807"/>
      <c r="AA31" s="807"/>
      <c r="AB31" s="807"/>
      <c r="AC31" s="807"/>
      <c r="AD31" s="807"/>
      <c r="AE31" s="14"/>
      <c r="AF31" s="21"/>
    </row>
    <row r="32" spans="1:32" ht="18" customHeight="1">
      <c r="A32" s="21"/>
      <c r="B32" s="399"/>
      <c r="C32" s="399"/>
      <c r="D32" s="399"/>
      <c r="E32" s="399"/>
      <c r="F32" s="808"/>
      <c r="G32" s="808"/>
      <c r="H32" s="808"/>
      <c r="I32" s="808"/>
      <c r="J32" s="808"/>
      <c r="K32" s="808"/>
      <c r="L32" s="808"/>
      <c r="M32" s="808"/>
      <c r="N32" s="808"/>
      <c r="O32" s="808"/>
      <c r="P32" s="808"/>
      <c r="Q32" s="399"/>
      <c r="R32" s="399"/>
      <c r="S32" s="399"/>
      <c r="T32" s="808"/>
      <c r="U32" s="808"/>
      <c r="V32" s="808"/>
      <c r="W32" s="808"/>
      <c r="X32" s="808"/>
      <c r="Y32" s="808"/>
      <c r="Z32" s="808"/>
      <c r="AA32" s="808"/>
      <c r="AB32" s="808"/>
      <c r="AC32" s="808"/>
      <c r="AD32" s="808"/>
      <c r="AE32" s="14"/>
      <c r="AF32" s="21"/>
    </row>
    <row r="33" spans="1:38" ht="7"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row>
    <row r="34" spans="1:38" ht="18" customHeight="1">
      <c r="A34" s="21"/>
      <c r="B34" s="536" t="s">
        <v>40</v>
      </c>
      <c r="C34" s="536"/>
      <c r="D34" s="536"/>
      <c r="E34" s="536"/>
      <c r="F34" s="807">
        <f>Order!F79</f>
        <v>0</v>
      </c>
      <c r="G34" s="807"/>
      <c r="H34" s="807"/>
      <c r="I34" s="807"/>
      <c r="J34" s="807"/>
      <c r="K34" s="807"/>
      <c r="L34" s="807"/>
      <c r="M34" s="807"/>
      <c r="N34" s="807"/>
      <c r="O34" s="807"/>
      <c r="P34" s="807"/>
      <c r="Q34" s="807"/>
      <c r="R34" s="21"/>
      <c r="S34" s="536" t="s">
        <v>41</v>
      </c>
      <c r="T34" s="536"/>
      <c r="U34" s="536"/>
      <c r="V34" s="536"/>
      <c r="W34" s="807">
        <f>Order!W79</f>
        <v>0</v>
      </c>
      <c r="X34" s="807"/>
      <c r="Y34" s="807"/>
      <c r="Z34" s="807"/>
      <c r="AA34" s="807"/>
      <c r="AB34" s="807"/>
      <c r="AC34" s="807"/>
      <c r="AD34" s="807"/>
      <c r="AE34" s="14"/>
      <c r="AF34" s="21"/>
    </row>
    <row r="35" spans="1:38" ht="18" customHeight="1">
      <c r="A35" s="21"/>
      <c r="B35" s="536"/>
      <c r="C35" s="536"/>
      <c r="D35" s="536"/>
      <c r="E35" s="536"/>
      <c r="F35" s="808"/>
      <c r="G35" s="808"/>
      <c r="H35" s="808"/>
      <c r="I35" s="808"/>
      <c r="J35" s="808"/>
      <c r="K35" s="808"/>
      <c r="L35" s="808"/>
      <c r="M35" s="808"/>
      <c r="N35" s="808"/>
      <c r="O35" s="808"/>
      <c r="P35" s="808"/>
      <c r="Q35" s="808"/>
      <c r="R35" s="21"/>
      <c r="S35" s="536"/>
      <c r="T35" s="536"/>
      <c r="U35" s="536"/>
      <c r="V35" s="536"/>
      <c r="W35" s="808"/>
      <c r="X35" s="808"/>
      <c r="Y35" s="808"/>
      <c r="Z35" s="808"/>
      <c r="AA35" s="808"/>
      <c r="AB35" s="808"/>
      <c r="AC35" s="808"/>
      <c r="AD35" s="808"/>
      <c r="AE35" s="14"/>
      <c r="AF35" s="21"/>
    </row>
    <row r="36" spans="1:38" ht="7"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38" ht="18" customHeight="1">
      <c r="A37" s="21"/>
      <c r="B37" s="536" t="s">
        <v>42</v>
      </c>
      <c r="C37" s="536"/>
      <c r="D37" s="536"/>
      <c r="E37" s="536"/>
      <c r="F37" s="800">
        <f>Order!F82</f>
        <v>0</v>
      </c>
      <c r="G37" s="800"/>
      <c r="H37" s="800"/>
      <c r="I37" s="800"/>
      <c r="J37" s="800"/>
      <c r="K37" s="800"/>
      <c r="L37" s="800"/>
      <c r="M37" s="800"/>
      <c r="N37" s="800"/>
      <c r="O37" s="800"/>
      <c r="P37" s="800"/>
      <c r="Q37" s="536" t="s">
        <v>43</v>
      </c>
      <c r="R37" s="536"/>
      <c r="S37" s="536"/>
      <c r="T37" s="536"/>
      <c r="U37" s="802">
        <f>Order!U82</f>
        <v>0</v>
      </c>
      <c r="V37" s="802"/>
      <c r="W37" s="802"/>
      <c r="X37" s="802"/>
      <c r="Y37" s="802"/>
      <c r="Z37" s="802"/>
      <c r="AA37" s="802"/>
      <c r="AB37" s="802"/>
      <c r="AC37" s="802"/>
      <c r="AD37" s="802"/>
      <c r="AE37" s="14"/>
      <c r="AF37" s="21"/>
    </row>
    <row r="38" spans="1:38" ht="18" customHeight="1">
      <c r="A38" s="21"/>
      <c r="B38" s="536"/>
      <c r="C38" s="536"/>
      <c r="D38" s="536"/>
      <c r="E38" s="536"/>
      <c r="F38" s="801"/>
      <c r="G38" s="801"/>
      <c r="H38" s="801"/>
      <c r="I38" s="801"/>
      <c r="J38" s="801"/>
      <c r="K38" s="801"/>
      <c r="L38" s="801"/>
      <c r="M38" s="801"/>
      <c r="N38" s="801"/>
      <c r="O38" s="801"/>
      <c r="P38" s="801"/>
      <c r="Q38" s="536"/>
      <c r="R38" s="536"/>
      <c r="S38" s="536"/>
      <c r="T38" s="536"/>
      <c r="U38" s="803"/>
      <c r="V38" s="803"/>
      <c r="W38" s="803"/>
      <c r="X38" s="803"/>
      <c r="Y38" s="803"/>
      <c r="Z38" s="803"/>
      <c r="AA38" s="803"/>
      <c r="AB38" s="803"/>
      <c r="AC38" s="803"/>
      <c r="AD38" s="803"/>
      <c r="AE38" s="14"/>
      <c r="AF38" s="21"/>
    </row>
    <row r="39" spans="1:38" ht="7"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1:38" ht="18" customHeight="1">
      <c r="A40" s="21"/>
      <c r="B40" s="536" t="s">
        <v>44</v>
      </c>
      <c r="C40" s="536"/>
      <c r="D40" s="536"/>
      <c r="E40" s="536"/>
      <c r="F40" s="800">
        <f>Order!F85</f>
        <v>0</v>
      </c>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0"/>
      <c r="AE40" s="14"/>
      <c r="AF40" s="21"/>
    </row>
    <row r="41" spans="1:38" ht="18" customHeight="1">
      <c r="A41" s="21"/>
      <c r="B41" s="536"/>
      <c r="C41" s="536"/>
      <c r="D41" s="536"/>
      <c r="E41" s="536"/>
      <c r="F41" s="801"/>
      <c r="G41" s="801"/>
      <c r="H41" s="801"/>
      <c r="I41" s="801"/>
      <c r="J41" s="801"/>
      <c r="K41" s="801"/>
      <c r="L41" s="801"/>
      <c r="M41" s="801"/>
      <c r="N41" s="801"/>
      <c r="O41" s="801"/>
      <c r="P41" s="801"/>
      <c r="Q41" s="801"/>
      <c r="R41" s="801"/>
      <c r="S41" s="801"/>
      <c r="T41" s="801"/>
      <c r="U41" s="801"/>
      <c r="V41" s="801"/>
      <c r="W41" s="801"/>
      <c r="X41" s="801"/>
      <c r="Y41" s="801"/>
      <c r="Z41" s="801"/>
      <c r="AA41" s="801"/>
      <c r="AB41" s="801"/>
      <c r="AC41" s="801"/>
      <c r="AD41" s="801"/>
      <c r="AE41" s="14"/>
      <c r="AF41" s="21"/>
    </row>
    <row r="42" spans="1:38" ht="7"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1:38" ht="18" customHeight="1">
      <c r="A43" s="21"/>
      <c r="B43" s="536" t="s">
        <v>45</v>
      </c>
      <c r="C43" s="536"/>
      <c r="D43" s="536"/>
      <c r="E43" s="536"/>
      <c r="F43" s="807">
        <f>Order!F88</f>
        <v>0</v>
      </c>
      <c r="G43" s="807"/>
      <c r="H43" s="807"/>
      <c r="I43" s="807"/>
      <c r="J43" s="807"/>
      <c r="K43" s="807"/>
      <c r="L43" s="807"/>
      <c r="M43" s="807"/>
      <c r="N43" s="807"/>
      <c r="O43" s="807"/>
      <c r="P43" s="536" t="s">
        <v>46</v>
      </c>
      <c r="Q43" s="536"/>
      <c r="R43" s="536"/>
      <c r="S43" s="536"/>
      <c r="T43" s="807">
        <f>Order!T88</f>
        <v>0</v>
      </c>
      <c r="U43" s="807"/>
      <c r="V43" s="807"/>
      <c r="W43" s="807"/>
      <c r="X43" s="807"/>
      <c r="Y43" s="807"/>
      <c r="Z43" s="807"/>
      <c r="AA43" s="807"/>
      <c r="AB43" s="807"/>
      <c r="AC43" s="807"/>
      <c r="AD43" s="807"/>
      <c r="AE43" s="14"/>
      <c r="AF43" s="21"/>
    </row>
    <row r="44" spans="1:38" ht="18" customHeight="1">
      <c r="A44" s="21"/>
      <c r="B44" s="536"/>
      <c r="C44" s="536"/>
      <c r="D44" s="536"/>
      <c r="E44" s="536"/>
      <c r="F44" s="808"/>
      <c r="G44" s="808"/>
      <c r="H44" s="808"/>
      <c r="I44" s="808"/>
      <c r="J44" s="808"/>
      <c r="K44" s="808"/>
      <c r="L44" s="808"/>
      <c r="M44" s="808"/>
      <c r="N44" s="808"/>
      <c r="O44" s="808"/>
      <c r="P44" s="536"/>
      <c r="Q44" s="536"/>
      <c r="R44" s="536"/>
      <c r="S44" s="536"/>
      <c r="T44" s="808"/>
      <c r="U44" s="808"/>
      <c r="V44" s="808"/>
      <c r="W44" s="808"/>
      <c r="X44" s="808"/>
      <c r="Y44" s="808"/>
      <c r="Z44" s="808"/>
      <c r="AA44" s="808"/>
      <c r="AB44" s="808"/>
      <c r="AC44" s="808"/>
      <c r="AD44" s="808"/>
      <c r="AE44" s="14"/>
      <c r="AF44" s="21"/>
    </row>
    <row r="45" spans="1:38" ht="7"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1:38" ht="18" customHeight="1">
      <c r="A46" s="21"/>
      <c r="B46" s="560" t="s">
        <v>47</v>
      </c>
      <c r="C46" s="560"/>
      <c r="D46" s="560"/>
      <c r="E46" s="560"/>
      <c r="F46" s="807">
        <f>Order!F91</f>
        <v>0</v>
      </c>
      <c r="G46" s="807"/>
      <c r="H46" s="807"/>
      <c r="I46" s="807"/>
      <c r="J46" s="807"/>
      <c r="K46" s="807"/>
      <c r="L46" s="807"/>
      <c r="M46" s="807"/>
      <c r="N46" s="807"/>
      <c r="O46" s="807"/>
      <c r="P46" s="536" t="s">
        <v>48</v>
      </c>
      <c r="Q46" s="536"/>
      <c r="R46" s="536"/>
      <c r="S46" s="536"/>
      <c r="T46" s="807">
        <f>Order!T91</f>
        <v>0</v>
      </c>
      <c r="U46" s="807"/>
      <c r="V46" s="807"/>
      <c r="W46" s="807"/>
      <c r="X46" s="807"/>
      <c r="Y46" s="807"/>
      <c r="Z46" s="807"/>
      <c r="AA46" s="807"/>
      <c r="AB46" s="807"/>
      <c r="AC46" s="807"/>
      <c r="AD46" s="807"/>
      <c r="AE46" s="14"/>
      <c r="AF46" s="21"/>
    </row>
    <row r="47" spans="1:38" ht="18" customHeight="1">
      <c r="A47" s="21"/>
      <c r="B47" s="560"/>
      <c r="C47" s="560"/>
      <c r="D47" s="560"/>
      <c r="E47" s="560"/>
      <c r="F47" s="808"/>
      <c r="G47" s="808"/>
      <c r="H47" s="808"/>
      <c r="I47" s="808"/>
      <c r="J47" s="808"/>
      <c r="K47" s="808"/>
      <c r="L47" s="808"/>
      <c r="M47" s="808"/>
      <c r="N47" s="808"/>
      <c r="O47" s="808"/>
      <c r="P47" s="536"/>
      <c r="Q47" s="536"/>
      <c r="R47" s="536"/>
      <c r="S47" s="536"/>
      <c r="T47" s="808"/>
      <c r="U47" s="808"/>
      <c r="V47" s="808"/>
      <c r="W47" s="808"/>
      <c r="X47" s="808"/>
      <c r="Y47" s="808"/>
      <c r="Z47" s="808"/>
      <c r="AA47" s="808"/>
      <c r="AB47" s="808"/>
      <c r="AC47" s="808"/>
      <c r="AD47" s="808"/>
      <c r="AE47" s="14"/>
      <c r="AF47" s="21"/>
    </row>
    <row r="48" spans="1:38" s="125" customFormat="1" ht="20.149999999999999" customHeight="1" thickBo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7"/>
      <c r="AC48" s="57"/>
      <c r="AD48" s="50"/>
      <c r="AE48" s="50"/>
      <c r="AF48" s="50"/>
      <c r="AG48" s="250"/>
      <c r="AH48" s="231"/>
      <c r="AI48" s="249"/>
      <c r="AJ48" s="231"/>
      <c r="AK48" s="231"/>
      <c r="AL48" s="250"/>
    </row>
    <row r="49" spans="1:32" ht="25" customHeight="1" thickBot="1">
      <c r="A49" s="21"/>
      <c r="B49" s="804" t="s">
        <v>49</v>
      </c>
      <c r="C49" s="805"/>
      <c r="D49" s="805"/>
      <c r="E49" s="805"/>
      <c r="F49" s="805"/>
      <c r="G49" s="805"/>
      <c r="H49" s="805"/>
      <c r="I49" s="805"/>
      <c r="J49" s="805"/>
      <c r="K49" s="805"/>
      <c r="L49" s="805"/>
      <c r="M49" s="805"/>
      <c r="N49" s="805"/>
      <c r="O49" s="805"/>
      <c r="P49" s="805"/>
      <c r="Q49" s="805"/>
      <c r="R49" s="805"/>
      <c r="S49" s="805"/>
      <c r="T49" s="805"/>
      <c r="U49" s="805"/>
      <c r="V49" s="805"/>
      <c r="W49" s="805"/>
      <c r="X49" s="805"/>
      <c r="Y49" s="805"/>
      <c r="Z49" s="805"/>
      <c r="AA49" s="805"/>
      <c r="AB49" s="805"/>
      <c r="AC49" s="805"/>
      <c r="AD49" s="805"/>
      <c r="AE49" s="806"/>
      <c r="AF49" s="21"/>
    </row>
    <row r="50" spans="1:32" ht="7" customHeight="1">
      <c r="A50" s="21"/>
      <c r="B50" s="166"/>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167"/>
      <c r="AF50" s="21"/>
    </row>
    <row r="51" spans="1:32" ht="14.5" customHeight="1">
      <c r="A51" s="21"/>
      <c r="B51" s="565" t="s">
        <v>50</v>
      </c>
      <c r="C51" s="532"/>
      <c r="D51" s="532"/>
      <c r="E51" s="532"/>
      <c r="F51" s="566"/>
      <c r="G51" s="566"/>
      <c r="H51" s="566"/>
      <c r="I51" s="566"/>
      <c r="J51" s="566"/>
      <c r="K51" s="566"/>
      <c r="L51" s="536" t="s">
        <v>51</v>
      </c>
      <c r="M51" s="536"/>
      <c r="N51" s="536"/>
      <c r="O51" s="536"/>
      <c r="P51" s="533"/>
      <c r="Q51" s="533"/>
      <c r="R51" s="533"/>
      <c r="S51" s="533"/>
      <c r="T51" s="533"/>
      <c r="U51" s="533"/>
      <c r="V51" s="533"/>
      <c r="W51" s="533"/>
      <c r="X51" s="533"/>
      <c r="Y51" s="533"/>
      <c r="Z51" s="533"/>
      <c r="AA51" s="533"/>
      <c r="AB51" s="533"/>
      <c r="AC51" s="533"/>
      <c r="AD51" s="14"/>
      <c r="AE51" s="168"/>
      <c r="AF51" s="21"/>
    </row>
    <row r="52" spans="1:32" ht="14.5" customHeight="1">
      <c r="A52" s="21"/>
      <c r="B52" s="565"/>
      <c r="C52" s="532"/>
      <c r="D52" s="532"/>
      <c r="E52" s="532"/>
      <c r="F52" s="567"/>
      <c r="G52" s="567"/>
      <c r="H52" s="567"/>
      <c r="I52" s="567"/>
      <c r="J52" s="567"/>
      <c r="K52" s="567"/>
      <c r="L52" s="536"/>
      <c r="M52" s="536"/>
      <c r="N52" s="536"/>
      <c r="O52" s="536"/>
      <c r="P52" s="534"/>
      <c r="Q52" s="534"/>
      <c r="R52" s="534"/>
      <c r="S52" s="534"/>
      <c r="T52" s="534"/>
      <c r="U52" s="534"/>
      <c r="V52" s="534"/>
      <c r="W52" s="534"/>
      <c r="X52" s="534"/>
      <c r="Y52" s="534"/>
      <c r="Z52" s="534"/>
      <c r="AA52" s="534"/>
      <c r="AB52" s="534"/>
      <c r="AC52" s="534"/>
      <c r="AD52" s="14"/>
      <c r="AE52" s="168"/>
      <c r="AF52" s="21"/>
    </row>
    <row r="53" spans="1:32" ht="7" customHeight="1">
      <c r="A53" s="21"/>
      <c r="B53" s="166"/>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167"/>
      <c r="AF53" s="21"/>
    </row>
    <row r="54" spans="1:32" ht="14.5" customHeight="1">
      <c r="A54" s="21"/>
      <c r="B54" s="565" t="s">
        <v>52</v>
      </c>
      <c r="C54" s="532"/>
      <c r="D54" s="532"/>
      <c r="E54" s="532"/>
      <c r="F54" s="566"/>
      <c r="G54" s="566"/>
      <c r="H54" s="566"/>
      <c r="I54" s="566"/>
      <c r="J54" s="566"/>
      <c r="K54" s="566"/>
      <c r="L54" s="532" t="s">
        <v>53</v>
      </c>
      <c r="M54" s="532"/>
      <c r="N54" s="532"/>
      <c r="O54" s="532"/>
      <c r="P54" s="533"/>
      <c r="Q54" s="533"/>
      <c r="R54" s="533"/>
      <c r="S54" s="533"/>
      <c r="T54" s="533"/>
      <c r="U54" s="533"/>
      <c r="V54" s="533"/>
      <c r="W54" s="533"/>
      <c r="X54" s="533"/>
      <c r="Y54" s="533"/>
      <c r="Z54" s="533"/>
      <c r="AA54" s="533"/>
      <c r="AB54" s="533"/>
      <c r="AC54" s="533"/>
      <c r="AD54" s="14"/>
      <c r="AE54" s="168"/>
      <c r="AF54" s="21"/>
    </row>
    <row r="55" spans="1:32" ht="14.5" customHeight="1">
      <c r="A55" s="21"/>
      <c r="B55" s="565"/>
      <c r="C55" s="532"/>
      <c r="D55" s="532"/>
      <c r="E55" s="532"/>
      <c r="F55" s="567"/>
      <c r="G55" s="567"/>
      <c r="H55" s="567"/>
      <c r="I55" s="567"/>
      <c r="J55" s="567"/>
      <c r="K55" s="567"/>
      <c r="L55" s="532"/>
      <c r="M55" s="532"/>
      <c r="N55" s="532"/>
      <c r="O55" s="532"/>
      <c r="P55" s="534"/>
      <c r="Q55" s="534"/>
      <c r="R55" s="534"/>
      <c r="S55" s="534"/>
      <c r="T55" s="534"/>
      <c r="U55" s="534"/>
      <c r="V55" s="534"/>
      <c r="W55" s="534"/>
      <c r="X55" s="534"/>
      <c r="Y55" s="534"/>
      <c r="Z55" s="534"/>
      <c r="AA55" s="534"/>
      <c r="AB55" s="534"/>
      <c r="AC55" s="534"/>
      <c r="AD55" s="14"/>
      <c r="AE55" s="168"/>
      <c r="AF55" s="21"/>
    </row>
    <row r="56" spans="1:32" ht="7" customHeight="1">
      <c r="A56" s="21"/>
      <c r="B56" s="166"/>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167"/>
      <c r="AF56" s="21"/>
    </row>
    <row r="57" spans="1:32" ht="14.5" customHeight="1">
      <c r="A57" s="21"/>
      <c r="B57" s="535" t="s">
        <v>54</v>
      </c>
      <c r="C57" s="536"/>
      <c r="D57" s="536"/>
      <c r="E57" s="536"/>
      <c r="F57" s="566"/>
      <c r="G57" s="566"/>
      <c r="H57" s="566"/>
      <c r="I57" s="566"/>
      <c r="J57" s="566"/>
      <c r="K57" s="566"/>
      <c r="L57" s="532" t="s">
        <v>53</v>
      </c>
      <c r="M57" s="532"/>
      <c r="N57" s="532"/>
      <c r="O57" s="532"/>
      <c r="P57" s="533"/>
      <c r="Q57" s="533"/>
      <c r="R57" s="533"/>
      <c r="S57" s="533"/>
      <c r="T57" s="533"/>
      <c r="U57" s="533"/>
      <c r="V57" s="533"/>
      <c r="W57" s="533"/>
      <c r="X57" s="533"/>
      <c r="Y57" s="533"/>
      <c r="Z57" s="533"/>
      <c r="AA57" s="533"/>
      <c r="AB57" s="533"/>
      <c r="AC57" s="533"/>
      <c r="AD57" s="14"/>
      <c r="AE57" s="168"/>
      <c r="AF57" s="21"/>
    </row>
    <row r="58" spans="1:32" ht="14.5" customHeight="1">
      <c r="A58" s="21"/>
      <c r="B58" s="535"/>
      <c r="C58" s="536"/>
      <c r="D58" s="536"/>
      <c r="E58" s="536"/>
      <c r="F58" s="567"/>
      <c r="G58" s="567"/>
      <c r="H58" s="567"/>
      <c r="I58" s="567"/>
      <c r="J58" s="567"/>
      <c r="K58" s="567"/>
      <c r="L58" s="532"/>
      <c r="M58" s="532"/>
      <c r="N58" s="532"/>
      <c r="O58" s="532"/>
      <c r="P58" s="534"/>
      <c r="Q58" s="534"/>
      <c r="R58" s="534"/>
      <c r="S58" s="534"/>
      <c r="T58" s="534"/>
      <c r="U58" s="534"/>
      <c r="V58" s="534"/>
      <c r="W58" s="534"/>
      <c r="X58" s="534"/>
      <c r="Y58" s="534"/>
      <c r="Z58" s="534"/>
      <c r="AA58" s="534"/>
      <c r="AB58" s="534"/>
      <c r="AC58" s="534"/>
      <c r="AD58" s="14"/>
      <c r="AE58" s="168"/>
      <c r="AF58" s="21"/>
    </row>
    <row r="59" spans="1:32" ht="7" customHeight="1" thickBot="1">
      <c r="A59" s="21"/>
      <c r="B59" s="166"/>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167"/>
      <c r="AF59" s="21"/>
    </row>
    <row r="60" spans="1:32" ht="14.5" customHeight="1">
      <c r="A60" s="21"/>
      <c r="B60" s="588" t="s">
        <v>55</v>
      </c>
      <c r="C60" s="547"/>
      <c r="D60" s="548"/>
      <c r="E60" s="717" t="str">
        <f>IF(Order!$B$123&gt;0,"Y","")</f>
        <v/>
      </c>
      <c r="F60" s="718"/>
      <c r="G60" s="16"/>
      <c r="H60" s="546" t="s">
        <v>56</v>
      </c>
      <c r="I60" s="547"/>
      <c r="J60" s="548"/>
      <c r="K60" s="717" t="str">
        <f>IF(Order!$H$123&gt;0,"Y","")</f>
        <v/>
      </c>
      <c r="L60" s="718"/>
      <c r="M60" s="56"/>
      <c r="N60" s="561" t="s">
        <v>57</v>
      </c>
      <c r="O60" s="562"/>
      <c r="P60" s="563"/>
      <c r="Q60" s="717" t="str">
        <f>IF(Order!$W$126&gt;0,"Y","")</f>
        <v/>
      </c>
      <c r="R60" s="718"/>
      <c r="S60" s="14"/>
      <c r="T60" s="546" t="s">
        <v>58</v>
      </c>
      <c r="U60" s="547"/>
      <c r="V60" s="548"/>
      <c r="W60" s="717" t="str">
        <f>IF(OR(Order!$Z$123&gt;0,Order!$E$126&gt;0,Order!$K$126&gt;0),"Y","")</f>
        <v/>
      </c>
      <c r="X60" s="718"/>
      <c r="Y60" s="14"/>
      <c r="Z60" s="546" t="s">
        <v>59</v>
      </c>
      <c r="AA60" s="547"/>
      <c r="AB60" s="548"/>
      <c r="AC60" s="717" t="str">
        <f>IF(Order!$Q$126&gt;0,"Y","")</f>
        <v/>
      </c>
      <c r="AD60" s="718"/>
      <c r="AE60" s="167"/>
      <c r="AF60" s="21"/>
    </row>
    <row r="61" spans="1:32" ht="14.5" customHeight="1" thickBot="1">
      <c r="A61" s="21"/>
      <c r="B61" s="588"/>
      <c r="C61" s="547"/>
      <c r="D61" s="548"/>
      <c r="E61" s="719"/>
      <c r="F61" s="720"/>
      <c r="G61" s="16"/>
      <c r="H61" s="546"/>
      <c r="I61" s="547"/>
      <c r="J61" s="548"/>
      <c r="K61" s="719"/>
      <c r="L61" s="720"/>
      <c r="M61" s="56"/>
      <c r="N61" s="561"/>
      <c r="O61" s="562"/>
      <c r="P61" s="563"/>
      <c r="Q61" s="719"/>
      <c r="R61" s="720"/>
      <c r="S61" s="14"/>
      <c r="T61" s="546"/>
      <c r="U61" s="547"/>
      <c r="V61" s="548"/>
      <c r="W61" s="719"/>
      <c r="X61" s="720"/>
      <c r="Y61" s="14"/>
      <c r="Z61" s="546"/>
      <c r="AA61" s="547"/>
      <c r="AB61" s="548"/>
      <c r="AC61" s="719"/>
      <c r="AD61" s="720"/>
      <c r="AE61" s="167"/>
      <c r="AF61" s="21"/>
    </row>
    <row r="62" spans="1:32" ht="10" customHeight="1" thickBot="1">
      <c r="A62" s="21"/>
      <c r="B62" s="166"/>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167"/>
      <c r="AF62" s="21"/>
    </row>
    <row r="63" spans="1:32" ht="14.5" customHeight="1">
      <c r="A63" s="21"/>
      <c r="B63" s="588" t="s">
        <v>60</v>
      </c>
      <c r="C63" s="547"/>
      <c r="D63" s="548"/>
      <c r="E63" s="717" t="str">
        <f>IF(Order!$N$123&gt;0,"Y","")</f>
        <v/>
      </c>
      <c r="F63" s="718"/>
      <c r="G63" s="16"/>
      <c r="H63" s="546" t="s">
        <v>61</v>
      </c>
      <c r="I63" s="547"/>
      <c r="J63" s="548"/>
      <c r="K63" s="717" t="str">
        <f>IF(Order!$W$301&gt;0,"Y","")</f>
        <v/>
      </c>
      <c r="L63" s="718"/>
      <c r="M63" s="56"/>
      <c r="N63" s="546" t="s">
        <v>62</v>
      </c>
      <c r="O63" s="547"/>
      <c r="P63" s="548"/>
      <c r="Q63" s="717" t="str">
        <f>IF(Order!$Z$123&gt;0,"Y","")</f>
        <v/>
      </c>
      <c r="R63" s="718"/>
      <c r="S63" s="14"/>
      <c r="T63" s="546" t="s">
        <v>63</v>
      </c>
      <c r="U63" s="547"/>
      <c r="V63" s="548"/>
      <c r="W63" s="717" t="str">
        <f>IF(OR(Order!$W$568&gt;0,Order!$W$572&gt;0),"Y","")</f>
        <v/>
      </c>
      <c r="X63" s="718"/>
      <c r="Y63" s="14"/>
      <c r="Z63" s="546" t="s">
        <v>64</v>
      </c>
      <c r="AA63" s="547"/>
      <c r="AB63" s="548"/>
      <c r="AC63" s="717"/>
      <c r="AD63" s="718"/>
      <c r="AE63" s="167"/>
      <c r="AF63" s="21"/>
    </row>
    <row r="64" spans="1:32" ht="14.5" customHeight="1" thickBot="1">
      <c r="A64" s="21"/>
      <c r="B64" s="588"/>
      <c r="C64" s="547"/>
      <c r="D64" s="548"/>
      <c r="E64" s="719"/>
      <c r="F64" s="720"/>
      <c r="G64" s="16"/>
      <c r="H64" s="546"/>
      <c r="I64" s="547"/>
      <c r="J64" s="548"/>
      <c r="K64" s="719"/>
      <c r="L64" s="720"/>
      <c r="M64" s="56"/>
      <c r="N64" s="546"/>
      <c r="O64" s="547"/>
      <c r="P64" s="548"/>
      <c r="Q64" s="719"/>
      <c r="R64" s="720"/>
      <c r="S64" s="14"/>
      <c r="T64" s="546"/>
      <c r="U64" s="547"/>
      <c r="V64" s="548"/>
      <c r="W64" s="719"/>
      <c r="X64" s="720"/>
      <c r="Y64" s="14"/>
      <c r="Z64" s="546"/>
      <c r="AA64" s="547"/>
      <c r="AB64" s="548"/>
      <c r="AC64" s="719"/>
      <c r="AD64" s="720"/>
      <c r="AE64" s="167"/>
      <c r="AF64" s="21"/>
    </row>
    <row r="65" spans="1:38" ht="7" customHeight="1">
      <c r="A65" s="21"/>
      <c r="B65" s="166"/>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167"/>
      <c r="AF65" s="21"/>
    </row>
    <row r="66" spans="1:38" ht="200.15" customHeight="1">
      <c r="A66" s="21"/>
      <c r="B66" s="588" t="s">
        <v>65</v>
      </c>
      <c r="C66" s="547"/>
      <c r="D66" s="716"/>
      <c r="E66" s="721"/>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722"/>
      <c r="AE66" s="168"/>
      <c r="AF66" s="21"/>
    </row>
    <row r="67" spans="1:38" ht="7" customHeight="1">
      <c r="A67" s="21"/>
      <c r="B67" s="166"/>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167"/>
      <c r="AF67" s="21"/>
    </row>
    <row r="68" spans="1:38" ht="14.5" customHeight="1">
      <c r="A68" s="21"/>
      <c r="B68" s="166"/>
      <c r="C68" s="21"/>
      <c r="D68" s="21"/>
      <c r="E68" s="598" t="s">
        <v>66</v>
      </c>
      <c r="F68" s="598"/>
      <c r="G68" s="598"/>
      <c r="H68" s="598"/>
      <c r="I68" s="21"/>
      <c r="J68" s="579" t="s">
        <v>50</v>
      </c>
      <c r="K68" s="580"/>
      <c r="L68" s="580"/>
      <c r="M68" s="583"/>
      <c r="N68" s="583"/>
      <c r="O68" s="583"/>
      <c r="P68" s="583"/>
      <c r="Q68" s="583"/>
      <c r="R68" s="584" t="s">
        <v>67</v>
      </c>
      <c r="S68" s="585"/>
      <c r="T68" s="585"/>
      <c r="U68" s="585"/>
      <c r="V68" s="585"/>
      <c r="W68" s="819"/>
      <c r="X68" s="819"/>
      <c r="Y68" s="819"/>
      <c r="Z68" s="819"/>
      <c r="AA68" s="819"/>
      <c r="AB68" s="820"/>
      <c r="AC68" s="14"/>
      <c r="AD68" s="14"/>
      <c r="AE68" s="167"/>
      <c r="AF68" s="21"/>
    </row>
    <row r="69" spans="1:38" ht="14.5" customHeight="1">
      <c r="A69" s="21"/>
      <c r="B69" s="166"/>
      <c r="C69" s="21"/>
      <c r="D69" s="21"/>
      <c r="E69" s="598"/>
      <c r="F69" s="598"/>
      <c r="G69" s="598"/>
      <c r="H69" s="598"/>
      <c r="I69" s="21"/>
      <c r="J69" s="581"/>
      <c r="K69" s="582"/>
      <c r="L69" s="582"/>
      <c r="M69" s="567"/>
      <c r="N69" s="567"/>
      <c r="O69" s="567"/>
      <c r="P69" s="567"/>
      <c r="Q69" s="567"/>
      <c r="R69" s="586"/>
      <c r="S69" s="587"/>
      <c r="T69" s="587"/>
      <c r="U69" s="587"/>
      <c r="V69" s="587"/>
      <c r="W69" s="564"/>
      <c r="X69" s="564"/>
      <c r="Y69" s="564"/>
      <c r="Z69" s="564"/>
      <c r="AA69" s="564"/>
      <c r="AB69" s="821"/>
      <c r="AC69" s="14"/>
      <c r="AD69" s="14"/>
      <c r="AE69" s="167"/>
      <c r="AF69" s="21"/>
    </row>
    <row r="70" spans="1:38" ht="14.5" customHeight="1" thickBot="1">
      <c r="A70" s="21"/>
      <c r="B70" s="169"/>
      <c r="C70" s="170"/>
      <c r="D70" s="170"/>
      <c r="E70" s="171"/>
      <c r="F70" s="171"/>
      <c r="G70" s="171"/>
      <c r="H70" s="171"/>
      <c r="I70" s="170"/>
      <c r="J70" s="172"/>
      <c r="K70" s="172"/>
      <c r="L70" s="172"/>
      <c r="M70" s="242"/>
      <c r="N70" s="242"/>
      <c r="O70" s="242"/>
      <c r="P70" s="242"/>
      <c r="Q70" s="242"/>
      <c r="R70" s="174"/>
      <c r="S70" s="174"/>
      <c r="T70" s="174"/>
      <c r="U70" s="174"/>
      <c r="V70" s="174"/>
      <c r="W70" s="175"/>
      <c r="X70" s="175"/>
      <c r="Y70" s="175"/>
      <c r="Z70" s="175"/>
      <c r="AA70" s="175"/>
      <c r="AB70" s="175"/>
      <c r="AC70" s="175"/>
      <c r="AD70" s="175"/>
      <c r="AE70" s="177"/>
      <c r="AF70" s="21"/>
    </row>
    <row r="71" spans="1:38" s="125" customFormat="1" ht="10"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7"/>
      <c r="AC71" s="57"/>
      <c r="AD71" s="50"/>
      <c r="AE71" s="50"/>
      <c r="AF71" s="50"/>
      <c r="AG71" s="250"/>
      <c r="AH71" s="231"/>
      <c r="AI71" s="249"/>
      <c r="AJ71" s="231"/>
      <c r="AK71" s="231"/>
      <c r="AL71" s="250"/>
    </row>
    <row r="72" spans="1:38" s="125" customFormat="1" ht="25" customHeight="1">
      <c r="A72" s="50"/>
      <c r="B72" s="639" t="s">
        <v>876</v>
      </c>
      <c r="C72" s="639"/>
      <c r="D72" s="639"/>
      <c r="E72" s="639"/>
      <c r="F72" s="639"/>
      <c r="G72" s="639"/>
      <c r="H72" s="639"/>
      <c r="I72" s="639"/>
      <c r="J72" s="639"/>
      <c r="K72" s="639"/>
      <c r="L72" s="639"/>
      <c r="M72" s="639"/>
      <c r="N72" s="639"/>
      <c r="O72" s="639"/>
      <c r="P72" s="639"/>
      <c r="Q72" s="639"/>
      <c r="R72" s="639"/>
      <c r="S72" s="639"/>
      <c r="T72" s="723">
        <f>Order!B123+Order!H123+Order!N123+Order!T123+Order!Z123+Order!E126+Order!K126+Order!Q126</f>
        <v>0</v>
      </c>
      <c r="U72" s="723"/>
      <c r="V72" s="723"/>
      <c r="W72" s="723"/>
      <c r="X72" s="723"/>
      <c r="Y72" s="70"/>
      <c r="Z72" s="723">
        <f>Order!E123+Order!K123+Order!Q123+Order!W123+Order!AC123+Order!H126+Order!N126+Order!Q126</f>
        <v>0</v>
      </c>
      <c r="AA72" s="723"/>
      <c r="AB72" s="723"/>
      <c r="AC72" s="723"/>
      <c r="AD72" s="723"/>
      <c r="AE72" s="70"/>
      <c r="AF72" s="50"/>
      <c r="AG72" s="250"/>
      <c r="AH72" s="232"/>
      <c r="AI72" s="233"/>
      <c r="AJ72" s="232"/>
      <c r="AK72" s="232"/>
      <c r="AL72" s="218"/>
    </row>
    <row r="73" spans="1:38" s="134" customFormat="1" ht="10"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50"/>
      <c r="AG73" s="234"/>
      <c r="AH73" s="232"/>
      <c r="AI73" s="235"/>
      <c r="AJ73" s="232"/>
      <c r="AK73" s="232"/>
      <c r="AL73" s="221"/>
    </row>
    <row r="74" spans="1:38" s="125" customFormat="1" ht="15" customHeight="1">
      <c r="A74" s="50"/>
      <c r="B74" s="236"/>
      <c r="C74" s="799" t="s">
        <v>877</v>
      </c>
      <c r="D74" s="799"/>
      <c r="E74" s="799"/>
      <c r="F74" s="799"/>
      <c r="G74" s="799"/>
      <c r="H74" s="799"/>
      <c r="I74" s="799"/>
      <c r="J74" s="799"/>
      <c r="K74" s="799"/>
      <c r="L74" s="799"/>
      <c r="M74" s="799"/>
      <c r="N74" s="799"/>
      <c r="O74" s="236"/>
      <c r="P74" s="730" t="s">
        <v>878</v>
      </c>
      <c r="Q74" s="730"/>
      <c r="R74" s="730"/>
      <c r="S74" s="236"/>
      <c r="T74" s="730" t="s">
        <v>879</v>
      </c>
      <c r="U74" s="730"/>
      <c r="V74" s="730"/>
      <c r="W74" s="730"/>
      <c r="X74" s="730"/>
      <c r="Y74" s="236"/>
      <c r="Z74" s="730" t="s">
        <v>880</v>
      </c>
      <c r="AA74" s="730"/>
      <c r="AB74" s="730"/>
      <c r="AC74" s="730"/>
      <c r="AD74" s="730"/>
      <c r="AE74" s="248"/>
      <c r="AF74" s="50"/>
      <c r="AG74" s="234"/>
      <c r="AH74" s="232" t="s">
        <v>881</v>
      </c>
      <c r="AI74" s="233" t="s">
        <v>882</v>
      </c>
      <c r="AJ74" s="232" t="s">
        <v>883</v>
      </c>
      <c r="AK74" s="818" t="s">
        <v>884</v>
      </c>
      <c r="AL74" s="818"/>
    </row>
    <row r="75" spans="1:38" s="125" customFormat="1" ht="5.15" customHeight="1">
      <c r="A75" s="50"/>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27"/>
      <c r="AC75" s="27"/>
      <c r="AD75" s="17"/>
      <c r="AE75" s="17"/>
      <c r="AF75" s="50"/>
      <c r="AG75" s="250"/>
      <c r="AH75" s="218"/>
      <c r="AI75" s="218"/>
      <c r="AJ75" s="218"/>
      <c r="AK75" s="218"/>
      <c r="AL75" s="233"/>
    </row>
    <row r="76" spans="1:38" s="129" customFormat="1" ht="20.149999999999999" customHeight="1">
      <c r="A76" s="72"/>
      <c r="B76" s="72"/>
      <c r="C76" s="72"/>
      <c r="D76" s="72"/>
      <c r="E76" s="713" t="str">
        <f>IFERROR("Stand Food &amp; Drink Total =    £"&amp;Order!W126&amp;"    (See FOOD SUMMARY)","")</f>
        <v>Stand Food &amp; Drink Total =    £0    (See FOOD SUMMARY)</v>
      </c>
      <c r="F76" s="713"/>
      <c r="G76" s="713"/>
      <c r="H76" s="713"/>
      <c r="I76" s="713"/>
      <c r="J76" s="713"/>
      <c r="K76" s="713"/>
      <c r="L76" s="713"/>
      <c r="M76" s="713"/>
      <c r="N76" s="713"/>
      <c r="O76" s="713"/>
      <c r="P76" s="713"/>
      <c r="Q76" s="713"/>
      <c r="R76" s="713"/>
      <c r="S76" s="713"/>
      <c r="T76" s="713"/>
      <c r="U76" s="713"/>
      <c r="V76" s="713"/>
      <c r="W76" s="713"/>
      <c r="X76" s="713"/>
      <c r="Y76" s="713"/>
      <c r="Z76" s="713"/>
      <c r="AA76" s="713"/>
      <c r="AB76" s="713"/>
      <c r="AC76" s="87"/>
      <c r="AD76" s="87"/>
      <c r="AE76" s="87"/>
      <c r="AF76" s="50"/>
      <c r="AG76" s="250"/>
      <c r="AH76" s="215"/>
      <c r="AI76" s="238"/>
      <c r="AJ76" s="816" t="str">
        <f>Order!AS230</f>
        <v>Hardwired Internet, Connectivity and Equipment Hire:</v>
      </c>
      <c r="AK76" s="215"/>
      <c r="AL76" s="220"/>
    </row>
    <row r="77" spans="1:38" s="125" customFormat="1" ht="5.15" customHeight="1">
      <c r="A77" s="50"/>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27"/>
      <c r="AC77" s="27"/>
      <c r="AD77" s="17"/>
      <c r="AE77" s="17"/>
      <c r="AF77" s="50"/>
      <c r="AG77" s="250"/>
      <c r="AH77" s="218"/>
      <c r="AI77" s="218"/>
      <c r="AJ77" s="816"/>
      <c r="AK77" s="215"/>
      <c r="AL77" s="233"/>
    </row>
    <row r="78" spans="1:38" s="129" customFormat="1" ht="20.149999999999999" customHeight="1">
      <c r="A78" s="72"/>
      <c r="B78" s="72"/>
      <c r="C78" s="239" t="str">
        <f>Order!AW227</f>
        <v>Hardwired Internet, Connectivity and Equipment Hire:</v>
      </c>
      <c r="D78" s="72"/>
      <c r="E78" s="237"/>
      <c r="F78" s="237"/>
      <c r="G78" s="237"/>
      <c r="H78" s="237"/>
      <c r="I78" s="237"/>
      <c r="J78" s="237"/>
      <c r="K78" s="237"/>
      <c r="L78" s="237"/>
      <c r="M78" s="237"/>
      <c r="N78" s="237"/>
      <c r="O78" s="237"/>
      <c r="P78" s="715" t="str">
        <f>IF(AH78=TRUE,"",Order!AX227)</f>
        <v/>
      </c>
      <c r="Q78" s="715"/>
      <c r="R78" s="715"/>
      <c r="S78" s="87"/>
      <c r="T78" s="714" cm="1">
        <f t="array" ref="T78">IF(AH78=TRUE,_xlfn.IFS(C78=$AJ$76,Order!$B$123,C78=$AJ$78,Order!$H$123,C78=$AJ$79,Order!$N$123,C78=$AJ$80,Order!$T$123,C78=$AJ$81,Order!$Z$123,C78=$AJ$82,Order!$E$126,C78=$AJ$83,Order!$K$126,C78=$AJ$84,Order!$Q$126),Order!AY227)</f>
        <v>0</v>
      </c>
      <c r="U78" s="714"/>
      <c r="V78" s="714"/>
      <c r="W78" s="714"/>
      <c r="X78" s="714"/>
      <c r="Y78" s="240"/>
      <c r="Z78" s="714" cm="1">
        <f t="array" ref="Z78">IF(AH78=TRUE,_xlfn.IFS(C78=$AJ$76,Order!$E$123,C78=$AJ$78,Order!$K$123,C78=$AJ$79,Order!$Q$123,C78=$AJ$80,Order!$W$123,C78=$AJ$81,Order!$AC$123,C78=$AJ$82,Order!$H$126,C78=$AJ$83,Order!$N$126,C78=$AJ$84,Order!Q1489),Order!AZ227)</f>
        <v>0</v>
      </c>
      <c r="AA78" s="714"/>
      <c r="AB78" s="714"/>
      <c r="AC78" s="714"/>
      <c r="AD78" s="714"/>
      <c r="AE78" s="87"/>
      <c r="AF78" s="50"/>
      <c r="AG78" s="250"/>
      <c r="AH78" s="215" t="b">
        <f>IF(OR(Order!AW227=Order!$AS$230,Order!AW227=Order!$AS$415,Order!AW227=Order!$AS$556,Order!AW227=Order!$AS$595,Order!AW227=Order!$AS$648,Order!AW227=Order!$AS$669,Order!AW227=Order!$AS$700,Order!AW227=Order!$AS$745),TRUE,FALSE)</f>
        <v>1</v>
      </c>
      <c r="AI78" s="238" t="b">
        <f>IF(AND(ISNUMBER(P78),AH78=FALSE,AH79=FALSE),TRUE,FALSE)</f>
        <v>0</v>
      </c>
      <c r="AJ78" s="218" t="str">
        <f>Order!AS415</f>
        <v>Utility Services:</v>
      </c>
      <c r="AK78" s="218" t="b">
        <f>AND(AH78=TRUE,T78=0)</f>
        <v>1</v>
      </c>
      <c r="AL78" s="218" t="b">
        <f>AND(AH78=TRUE,Z78=0)</f>
        <v>1</v>
      </c>
    </row>
    <row r="79" spans="1:38" s="129" customFormat="1" ht="20.149999999999999" customHeight="1">
      <c r="A79" s="72"/>
      <c r="B79" s="72"/>
      <c r="C79" s="239" t="str">
        <f>Order!AW228</f>
        <v>Utility Services:</v>
      </c>
      <c r="D79" s="72"/>
      <c r="E79" s="237"/>
      <c r="F79" s="237"/>
      <c r="G79" s="237"/>
      <c r="H79" s="237"/>
      <c r="I79" s="237"/>
      <c r="J79" s="237"/>
      <c r="K79" s="237"/>
      <c r="L79" s="237"/>
      <c r="M79" s="237"/>
      <c r="N79" s="237"/>
      <c r="O79" s="237"/>
      <c r="P79" s="715" t="str">
        <f>IF(AH79=TRUE,"",Order!AX228)</f>
        <v/>
      </c>
      <c r="Q79" s="715"/>
      <c r="R79" s="715"/>
      <c r="S79" s="87"/>
      <c r="T79" s="714" cm="1">
        <f t="array" ref="T79">IF(AH79=TRUE,_xlfn.IFS(C79=$AJ$76,Order!$B$123,C79=$AJ$78,Order!$H$123,C79=$AJ$79,Order!$N$123,C79=$AJ$80,Order!$T$123,C79=$AJ$81,Order!$Z$123,C79=$AJ$82,Order!$E$126,C79=$AJ$83,Order!$K$126,C79=$AJ$84,Order!$Q$126),Order!AY228)</f>
        <v>0</v>
      </c>
      <c r="U79" s="714"/>
      <c r="V79" s="714"/>
      <c r="W79" s="714"/>
      <c r="X79" s="714"/>
      <c r="Y79" s="240"/>
      <c r="Z79" s="714" cm="1">
        <f t="array" ref="Z79">IF(AH79=TRUE,_xlfn.IFS(C79=$AJ$76,Order!$E$123,C79=$AJ$78,Order!$K$123,C79=$AJ$79,Order!$Q$123,C79=$AJ$80,Order!$W$123,C79=$AJ$81,Order!$AC$123,C79=$AJ$82,Order!$H$126,C79=$AJ$83,Order!$N$126,C79=$AJ$84,Order!Q1490),Order!AZ228)</f>
        <v>0</v>
      </c>
      <c r="AA79" s="714"/>
      <c r="AB79" s="714"/>
      <c r="AC79" s="714"/>
      <c r="AD79" s="714"/>
      <c r="AE79" s="87"/>
      <c r="AF79" s="50"/>
      <c r="AG79" s="250"/>
      <c r="AH79" s="215" t="b">
        <f>IF(OR(Order!AW228=Order!$AS$230,Order!AW228=Order!$AS$415,Order!AW228=Order!$AS$556,Order!AW228=Order!$AS$595,Order!AW228=Order!$AS$648,Order!AW228=Order!$AS$669,Order!AW228=Order!$AS$700,Order!AW228=Order!$AS$745),TRUE,FALSE)</f>
        <v>1</v>
      </c>
      <c r="AI79" s="238" t="b">
        <f t="shared" ref="AI79:AI84" si="0">IF(AND(ISNUMBER(P79),AH79=FALSE,AH80=FALSE),TRUE,FALSE)</f>
        <v>0</v>
      </c>
      <c r="AJ79" s="215" t="str">
        <f>Order!AS556</f>
        <v>On-Stand Security:</v>
      </c>
      <c r="AK79" s="218" t="b">
        <f t="shared" ref="AK79:AK112" si="1">AND(AH79=TRUE,T79=0)</f>
        <v>1</v>
      </c>
      <c r="AL79" s="218" t="b">
        <f t="shared" ref="AL79:AL112" si="2">AND(AH79=TRUE,Z79=0)</f>
        <v>1</v>
      </c>
    </row>
    <row r="80" spans="1:38" s="129" customFormat="1" ht="20.149999999999999" customHeight="1">
      <c r="A80" s="72"/>
      <c r="B80" s="72"/>
      <c r="C80" s="239" t="str">
        <f>Order!AW229</f>
        <v>On-Stand Security:</v>
      </c>
      <c r="D80" s="72"/>
      <c r="E80" s="237"/>
      <c r="F80" s="237"/>
      <c r="G80" s="237"/>
      <c r="H80" s="237"/>
      <c r="I80" s="237"/>
      <c r="J80" s="237"/>
      <c r="K80" s="237"/>
      <c r="L80" s="237"/>
      <c r="M80" s="237"/>
      <c r="N80" s="237"/>
      <c r="O80" s="237"/>
      <c r="P80" s="715" t="str">
        <f>IF(AH80=TRUE,"",Order!AX229)</f>
        <v/>
      </c>
      <c r="Q80" s="715"/>
      <c r="R80" s="715"/>
      <c r="S80" s="87"/>
      <c r="T80" s="714" cm="1">
        <f t="array" ref="T80">IF(AH80=TRUE,_xlfn.IFS(C80=$AJ$76,Order!$B$123,C80=$AJ$78,Order!$H$123,C80=$AJ$79,Order!$N$123,C80=$AJ$80,Order!$T$123,C80=$AJ$81,Order!$Z$123,C80=$AJ$82,Order!$E$126,C80=$AJ$83,Order!$K$126,C80=$AJ$84,Order!$Q$126),Order!AY229)</f>
        <v>0</v>
      </c>
      <c r="U80" s="714"/>
      <c r="V80" s="714"/>
      <c r="W80" s="714"/>
      <c r="X80" s="714"/>
      <c r="Y80" s="240"/>
      <c r="Z80" s="714" cm="1">
        <f t="array" ref="Z80">IF(AH80=TRUE,_xlfn.IFS(C80=$AJ$76,Order!$E$123,C80=$AJ$78,Order!$K$123,C80=$AJ$79,Order!$Q$123,C80=$AJ$80,Order!$W$123,C80=$AJ$81,Order!$AC$123,C80=$AJ$82,Order!$H$126,C80=$AJ$83,Order!$N$126,C80=$AJ$84,Order!Q1491),Order!AZ229)</f>
        <v>0</v>
      </c>
      <c r="AA80" s="714"/>
      <c r="AB80" s="714"/>
      <c r="AC80" s="714"/>
      <c r="AD80" s="714"/>
      <c r="AE80" s="87"/>
      <c r="AF80" s="87"/>
      <c r="AG80" s="250"/>
      <c r="AH80" s="215" t="b">
        <f>IF(OR(Order!AW229=Order!$AS$230,Order!AW229=Order!$AS$415,Order!AW229=Order!$AS$556,Order!AW229=Order!$AS$595,Order!AW229=Order!$AS$648,Order!AW229=Order!$AS$669,Order!AW229=Order!$AS$700,Order!AW229=Order!$AS$745),TRUE,FALSE)</f>
        <v>1</v>
      </c>
      <c r="AI80" s="238" t="b">
        <f t="shared" si="0"/>
        <v>0</v>
      </c>
      <c r="AJ80" s="215" t="str">
        <f>Order!AS595</f>
        <v>Fire Safety:</v>
      </c>
      <c r="AK80" s="218" t="b">
        <f t="shared" si="1"/>
        <v>1</v>
      </c>
      <c r="AL80" s="218" t="b">
        <f t="shared" si="2"/>
        <v>1</v>
      </c>
    </row>
    <row r="81" spans="1:38" s="129" customFormat="1" ht="20.149999999999999" customHeight="1">
      <c r="A81" s="72"/>
      <c r="B81" s="72"/>
      <c r="C81" s="239" t="str">
        <f>Order!AW230</f>
        <v>Fire Safety:</v>
      </c>
      <c r="D81" s="72"/>
      <c r="E81" s="237"/>
      <c r="F81" s="237"/>
      <c r="G81" s="237"/>
      <c r="H81" s="237"/>
      <c r="I81" s="237"/>
      <c r="J81" s="237"/>
      <c r="K81" s="237"/>
      <c r="L81" s="237"/>
      <c r="M81" s="237"/>
      <c r="N81" s="237"/>
      <c r="O81" s="237"/>
      <c r="P81" s="715" t="str">
        <f>IF(AH81=TRUE,"",Order!AX230)</f>
        <v/>
      </c>
      <c r="Q81" s="715"/>
      <c r="R81" s="715"/>
      <c r="S81" s="87"/>
      <c r="T81" s="714" cm="1">
        <f t="array" ref="T81">IF(AH81=TRUE,_xlfn.IFS(C81=$AJ$76,Order!$B$123,C81=$AJ$78,Order!$H$123,C81=$AJ$79,Order!$N$123,C81=$AJ$80,Order!$T$123,C81=$AJ$81,Order!$Z$123,C81=$AJ$82,Order!$E$126,C81=$AJ$83,Order!$K$126,C81=$AJ$84,Order!$Q$126),Order!AY230)</f>
        <v>0</v>
      </c>
      <c r="U81" s="714"/>
      <c r="V81" s="714"/>
      <c r="W81" s="714"/>
      <c r="X81" s="714"/>
      <c r="Y81" s="240"/>
      <c r="Z81" s="714" cm="1">
        <f t="array" ref="Z81">IF(AH81=TRUE,_xlfn.IFS(C81=$AJ$76,Order!$E$123,C81=$AJ$78,Order!$K$123,C81=$AJ$79,Order!$Q$123,C81=$AJ$80,Order!$W$123,C81=$AJ$81,Order!$AC$123,C81=$AJ$82,Order!$H$126,C81=$AJ$83,Order!$N$126,C81=$AJ$84,Order!Q1492),Order!AZ230)</f>
        <v>0</v>
      </c>
      <c r="AA81" s="714"/>
      <c r="AB81" s="714"/>
      <c r="AC81" s="714"/>
      <c r="AD81" s="714"/>
      <c r="AE81" s="87"/>
      <c r="AF81" s="50"/>
      <c r="AG81" s="250"/>
      <c r="AH81" s="215" t="b">
        <f>IF(OR(Order!AW230=Order!$AS$230,Order!AW230=Order!$AS$415,Order!AW230=Order!$AS$556,Order!AW230=Order!$AS$595,Order!AW230=Order!$AS$648,Order!AW230=Order!$AS$669,Order!AW230=Order!$AS$700,Order!AW230=Order!$AS$745),TRUE,FALSE)</f>
        <v>1</v>
      </c>
      <c r="AI81" s="238" t="b">
        <f t="shared" si="0"/>
        <v>0</v>
      </c>
      <c r="AJ81" s="215" t="str">
        <f>Order!AS648</f>
        <v>Aerial Services:</v>
      </c>
      <c r="AK81" s="218" t="b">
        <f t="shared" si="1"/>
        <v>1</v>
      </c>
      <c r="AL81" s="218" t="b">
        <f t="shared" si="2"/>
        <v>1</v>
      </c>
    </row>
    <row r="82" spans="1:38" s="129" customFormat="1" ht="20.149999999999999" customHeight="1">
      <c r="A82" s="72"/>
      <c r="B82" s="72"/>
      <c r="C82" s="239" t="str">
        <f>Order!AW231</f>
        <v>Aerial Services:</v>
      </c>
      <c r="D82" s="72"/>
      <c r="E82" s="237"/>
      <c r="F82" s="237"/>
      <c r="G82" s="237"/>
      <c r="H82" s="237"/>
      <c r="I82" s="237"/>
      <c r="J82" s="237"/>
      <c r="K82" s="237"/>
      <c r="L82" s="237"/>
      <c r="M82" s="237"/>
      <c r="N82" s="237"/>
      <c r="O82" s="237"/>
      <c r="P82" s="715" t="str">
        <f>IF(AH82=TRUE,"",Order!AX231)</f>
        <v/>
      </c>
      <c r="Q82" s="715"/>
      <c r="R82" s="715"/>
      <c r="S82" s="87"/>
      <c r="T82" s="714" cm="1">
        <f t="array" ref="T82">IF(AH82=TRUE,_xlfn.IFS(C82=$AJ$76,Order!$B$123,C82=$AJ$78,Order!$H$123,C82=$AJ$79,Order!$N$123,C82=$AJ$80,Order!$T$123,C82=$AJ$81,Order!$Z$123,C82=$AJ$82,Order!$E$126,C82=$AJ$83,Order!$K$126,C82=$AJ$84,Order!$Q$126),Order!AY231)</f>
        <v>0</v>
      </c>
      <c r="U82" s="714"/>
      <c r="V82" s="714"/>
      <c r="W82" s="714"/>
      <c r="X82" s="714"/>
      <c r="Y82" s="240"/>
      <c r="Z82" s="714" cm="1">
        <f t="array" ref="Z82">IF(AH82=TRUE,_xlfn.IFS(C82=$AJ$76,Order!$E$123,C82=$AJ$78,Order!$K$123,C82=$AJ$79,Order!$Q$123,C82=$AJ$80,Order!$W$123,C82=$AJ$81,Order!$AC$123,C82=$AJ$82,Order!$H$126,C82=$AJ$83,Order!$N$126,C82=$AJ$84,Order!Q1493),Order!AZ231)</f>
        <v>0</v>
      </c>
      <c r="AA82" s="714"/>
      <c r="AB82" s="714"/>
      <c r="AC82" s="714"/>
      <c r="AD82" s="714"/>
      <c r="AE82" s="87"/>
      <c r="AF82" s="50"/>
      <c r="AG82" s="250"/>
      <c r="AH82" s="215" t="b">
        <f>IF(OR(Order!AW231=Order!$AS$230,Order!AW231=Order!$AS$415,Order!AW231=Order!$AS$556,Order!AW231=Order!$AS$595,Order!AW231=Order!$AS$648,Order!AW231=Order!$AS$669,Order!AW231=Order!$AS$700,Order!AW231=Order!$AS$745),TRUE,FALSE)</f>
        <v>1</v>
      </c>
      <c r="AI82" s="238" t="b">
        <f t="shared" si="0"/>
        <v>0</v>
      </c>
      <c r="AJ82" s="215" t="str">
        <f>Order!AS669</f>
        <v>Barriers and Fencing:</v>
      </c>
      <c r="AK82" s="218" t="b">
        <f t="shared" si="1"/>
        <v>1</v>
      </c>
      <c r="AL82" s="218" t="b">
        <f t="shared" si="2"/>
        <v>1</v>
      </c>
    </row>
    <row r="83" spans="1:38" s="129" customFormat="1" ht="20.149999999999999" customHeight="1">
      <c r="A83" s="72"/>
      <c r="B83" s="72"/>
      <c r="C83" s="239" t="str">
        <f>Order!AW232</f>
        <v>Barriers and Fencing:</v>
      </c>
      <c r="D83" s="72"/>
      <c r="E83" s="237"/>
      <c r="F83" s="237"/>
      <c r="G83" s="237"/>
      <c r="H83" s="237"/>
      <c r="I83" s="237"/>
      <c r="J83" s="237"/>
      <c r="K83" s="237"/>
      <c r="L83" s="237"/>
      <c r="M83" s="237"/>
      <c r="N83" s="237"/>
      <c r="O83" s="237"/>
      <c r="P83" s="715" t="str">
        <f>IF(AH83=TRUE,"",Order!AX232)</f>
        <v/>
      </c>
      <c r="Q83" s="715"/>
      <c r="R83" s="715"/>
      <c r="S83" s="87"/>
      <c r="T83" s="714" cm="1">
        <f t="array" ref="T83">IF(AH83=TRUE,_xlfn.IFS(C83=$AJ$76,Order!$B$123,C83=$AJ$78,Order!$H$123,C83=$AJ$79,Order!$N$123,C83=$AJ$80,Order!$T$123,C83=$AJ$81,Order!$Z$123,C83=$AJ$82,Order!$E$126,C83=$AJ$83,Order!$K$126,C83=$AJ$84,Order!$Q$126),Order!AY232)</f>
        <v>0</v>
      </c>
      <c r="U83" s="714"/>
      <c r="V83" s="714"/>
      <c r="W83" s="714"/>
      <c r="X83" s="714"/>
      <c r="Y83" s="240"/>
      <c r="Z83" s="714" cm="1">
        <f t="array" ref="Z83">IF(AH83=TRUE,_xlfn.IFS(C83=$AJ$76,Order!$E$123,C83=$AJ$78,Order!$K$123,C83=$AJ$79,Order!$Q$123,C83=$AJ$80,Order!$W$123,C83=$AJ$81,Order!$AC$123,C83=$AJ$82,Order!$H$126,C83=$AJ$83,Order!$N$126,C83=$AJ$84,Order!Q1494),Order!AZ232)</f>
        <v>0</v>
      </c>
      <c r="AA83" s="714"/>
      <c r="AB83" s="714"/>
      <c r="AC83" s="714"/>
      <c r="AD83" s="714"/>
      <c r="AE83" s="87"/>
      <c r="AF83" s="87"/>
      <c r="AG83" s="250"/>
      <c r="AH83" s="215" t="b">
        <f>IF(OR(Order!AW232=Order!$AS$230,Order!AW232=Order!$AS$415,Order!AW232=Order!$AS$556,Order!AW232=Order!$AS$595,Order!AW232=Order!$AS$648,Order!AW232=Order!$AS$669,Order!AW232=Order!$AS$700,Order!AW232=Order!$AS$745),TRUE,FALSE)</f>
        <v>1</v>
      </c>
      <c r="AI83" s="238" t="b">
        <f t="shared" si="0"/>
        <v>0</v>
      </c>
      <c r="AJ83" s="215" t="str">
        <f>Order!AS700</f>
        <v>Floor Work and Bolting Down:</v>
      </c>
      <c r="AK83" s="218" t="b">
        <f t="shared" si="1"/>
        <v>1</v>
      </c>
      <c r="AL83" s="218" t="b">
        <f t="shared" si="2"/>
        <v>1</v>
      </c>
    </row>
    <row r="84" spans="1:38" s="129" customFormat="1" ht="20.149999999999999" customHeight="1">
      <c r="A84" s="72"/>
      <c r="B84" s="72"/>
      <c r="C84" s="239" t="str">
        <f>Order!AW233</f>
        <v>Floor Work and Bolting Down:</v>
      </c>
      <c r="D84" s="72"/>
      <c r="E84" s="237"/>
      <c r="F84" s="237"/>
      <c r="G84" s="237"/>
      <c r="H84" s="237"/>
      <c r="I84" s="237"/>
      <c r="J84" s="237"/>
      <c r="K84" s="237"/>
      <c r="L84" s="237"/>
      <c r="M84" s="237"/>
      <c r="N84" s="237"/>
      <c r="O84" s="237"/>
      <c r="P84" s="715" t="str">
        <f>IF(AH84=TRUE,"",Order!AX233)</f>
        <v/>
      </c>
      <c r="Q84" s="715"/>
      <c r="R84" s="715"/>
      <c r="S84" s="87"/>
      <c r="T84" s="714" cm="1">
        <f t="array" ref="T84">IF(AH84=TRUE,_xlfn.IFS(C84=$AJ$76,Order!$B$123,C84=$AJ$78,Order!$H$123,C84=$AJ$79,Order!$N$123,C84=$AJ$80,Order!$T$123,C84=$AJ$81,Order!$Z$123,C84=$AJ$82,Order!$E$126,C84=$AJ$83,Order!$K$126,C84=$AJ$84,Order!$Q$126),Order!AY233)</f>
        <v>0</v>
      </c>
      <c r="U84" s="714"/>
      <c r="V84" s="714"/>
      <c r="W84" s="714"/>
      <c r="X84" s="714"/>
      <c r="Y84" s="240"/>
      <c r="Z84" s="714" cm="1">
        <f t="array" ref="Z84">IF(AH84=TRUE,_xlfn.IFS(C84=$AJ$76,Order!$E$123,C84=$AJ$78,Order!$K$123,C84=$AJ$79,Order!$Q$123,C84=$AJ$80,Order!$W$123,C84=$AJ$81,Order!$AC$123,C84=$AJ$82,Order!$H$126,C84=$AJ$83,Order!$N$126,C84=$AJ$84,Order!Q1495),Order!AZ233)</f>
        <v>0</v>
      </c>
      <c r="AA84" s="714"/>
      <c r="AB84" s="714"/>
      <c r="AC84" s="714"/>
      <c r="AD84" s="714"/>
      <c r="AE84" s="87"/>
      <c r="AF84" s="50"/>
      <c r="AG84" s="250"/>
      <c r="AH84" s="215" t="b">
        <f>IF(OR(Order!AW233=Order!$AS$230,Order!AW233=Order!$AS$415,Order!AW233=Order!$AS$556,Order!AW233=Order!$AS$595,Order!AW233=Order!$AS$648,Order!AW233=Order!$AS$669,Order!AW233=Order!$AS$700,Order!AW233=Order!$AS$745),TRUE,FALSE)</f>
        <v>1</v>
      </c>
      <c r="AI84" s="238" t="b">
        <f t="shared" si="0"/>
        <v>0</v>
      </c>
      <c r="AJ84" s="215" t="str">
        <f>Order!AS745</f>
        <v>Stand Cleaning Services and Supplies:</v>
      </c>
      <c r="AK84" s="218" t="b">
        <f t="shared" si="1"/>
        <v>1</v>
      </c>
      <c r="AL84" s="218" t="b">
        <f t="shared" si="2"/>
        <v>1</v>
      </c>
    </row>
    <row r="85" spans="1:38" s="129" customFormat="1" ht="20.149999999999999" customHeight="1">
      <c r="A85" s="72"/>
      <c r="B85" s="72"/>
      <c r="C85" s="239" t="str">
        <f>Order!AW234</f>
        <v>Stand Cleaning Services and Supplies:</v>
      </c>
      <c r="D85" s="72"/>
      <c r="E85" s="237"/>
      <c r="F85" s="237"/>
      <c r="G85" s="237"/>
      <c r="H85" s="237"/>
      <c r="I85" s="237"/>
      <c r="J85" s="237"/>
      <c r="K85" s="237"/>
      <c r="L85" s="237"/>
      <c r="M85" s="237"/>
      <c r="N85" s="237"/>
      <c r="O85" s="237"/>
      <c r="P85" s="715" t="str">
        <f>IF(AH85=TRUE,"",Order!AX234)</f>
        <v/>
      </c>
      <c r="Q85" s="715"/>
      <c r="R85" s="715"/>
      <c r="S85" s="87"/>
      <c r="T85" s="714" cm="1">
        <f t="array" ref="T85">IF(AH85=TRUE,_xlfn.IFS(C85=$AJ$76,Order!$B$123,C85=$AJ$78,Order!$H$123,C85=$AJ$79,Order!$N$123,C85=$AJ$80,Order!$T$123,C85=$AJ$81,Order!$Z$123,C85=$AJ$82,Order!$E$126,C85=$AJ$83,Order!$K$126,C85=$AJ$84,Order!$Q$126),Order!AY234)</f>
        <v>0</v>
      </c>
      <c r="U85" s="714"/>
      <c r="V85" s="714"/>
      <c r="W85" s="714"/>
      <c r="X85" s="714"/>
      <c r="Y85" s="240"/>
      <c r="Z85" s="714" cm="1">
        <f t="array" ref="Z85">IF(AH85=TRUE,_xlfn.IFS(C85=$AJ$76,Order!$E$123,C85=$AJ$78,Order!$K$123,C85=$AJ$79,Order!$Q$123,C85=$AJ$80,Order!$W$123,C85=$AJ$81,Order!$AC$123,C85=$AJ$82,Order!$H$126,C85=$AJ$83,Order!$N$126,C85=$AJ$84,Order!Q1496),Order!AZ234)</f>
        <v>0</v>
      </c>
      <c r="AA85" s="714"/>
      <c r="AB85" s="714"/>
      <c r="AC85" s="714"/>
      <c r="AD85" s="714"/>
      <c r="AE85" s="87"/>
      <c r="AF85" s="50"/>
      <c r="AG85" s="250"/>
      <c r="AH85" s="215" t="b">
        <f>IF(OR(Order!AW234=Order!$AS$230,Order!AW234=Order!$AS$415,Order!AW234=Order!$AS$556,Order!AW234=Order!$AS$595,Order!AW234=Order!$AS$648,Order!AW234=Order!$AS$669,Order!AW234=Order!$AS$700,Order!AW234=Order!$AS$745),TRUE,FALSE)</f>
        <v>1</v>
      </c>
      <c r="AI85" s="238" t="b">
        <f t="shared" ref="AI85:AI112" si="3">IF(AND(ISNUMBER(P85),AH85=FALSE,AH86=FALSE),TRUE,FALSE)</f>
        <v>0</v>
      </c>
      <c r="AJ85" s="215"/>
      <c r="AK85" s="218" t="b">
        <f t="shared" si="1"/>
        <v>1</v>
      </c>
      <c r="AL85" s="218" t="b">
        <f t="shared" si="2"/>
        <v>1</v>
      </c>
    </row>
    <row r="86" spans="1:38" s="129" customFormat="1" ht="20.149999999999999" customHeight="1">
      <c r="A86" s="72"/>
      <c r="B86" s="72"/>
      <c r="C86" s="239" t="str">
        <f>Order!AW235</f>
        <v/>
      </c>
      <c r="D86" s="72"/>
      <c r="E86" s="237"/>
      <c r="F86" s="237"/>
      <c r="G86" s="237"/>
      <c r="H86" s="237"/>
      <c r="I86" s="237"/>
      <c r="J86" s="237"/>
      <c r="K86" s="237"/>
      <c r="L86" s="237"/>
      <c r="M86" s="237"/>
      <c r="N86" s="237"/>
      <c r="O86" s="237"/>
      <c r="P86" s="715" t="str">
        <f>IF(AH86=TRUE,"",Order!AX235)</f>
        <v/>
      </c>
      <c r="Q86" s="715"/>
      <c r="R86" s="715"/>
      <c r="S86" s="87"/>
      <c r="T86" s="714" t="str" cm="1">
        <f t="array" ref="T86">IF(AH86=TRUE,_xlfn.IFS(C86=$AJ$76,Order!$B$123,C86=$AJ$78,Order!$H$123,C86=$AJ$79,Order!$N$123,C86=$AJ$80,Order!$T$123,C86=$AJ$81,Order!$Z$123,C86=$AJ$82,Order!$E$126,C86=$AJ$83,Order!$K$126,C86=$AJ$84,Order!$Q$126),Order!AY235)</f>
        <v/>
      </c>
      <c r="U86" s="714"/>
      <c r="V86" s="714"/>
      <c r="W86" s="714"/>
      <c r="X86" s="714"/>
      <c r="Y86" s="240"/>
      <c r="Z86" s="714" t="str" cm="1">
        <f t="array" ref="Z86">IF(AH86=TRUE,_xlfn.IFS(C86=$AJ$76,Order!$E$123,C86=$AJ$78,Order!$K$123,C86=$AJ$79,Order!$Q$123,C86=$AJ$80,Order!$W$123,C86=$AJ$81,Order!$AC$123,C86=$AJ$82,Order!$H$126,C86=$AJ$83,Order!$N$126,C86=$AJ$84,Order!Q1497),Order!AZ235)</f>
        <v/>
      </c>
      <c r="AA86" s="714"/>
      <c r="AB86" s="714"/>
      <c r="AC86" s="714"/>
      <c r="AD86" s="714"/>
      <c r="AE86" s="87"/>
      <c r="AF86" s="87"/>
      <c r="AG86" s="250"/>
      <c r="AH86" s="215" t="b">
        <f>IF(OR(Order!AW235=Order!$AS$230,Order!AW235=Order!$AS$415,Order!AW235=Order!$AS$556,Order!AW235=Order!$AS$595,Order!AW235=Order!$AS$648,Order!AW235=Order!$AS$669,Order!AW235=Order!$AS$700,Order!AW235=Order!$AS$745),TRUE,FALSE)</f>
        <v>0</v>
      </c>
      <c r="AI86" s="238" t="b">
        <f t="shared" si="3"/>
        <v>0</v>
      </c>
      <c r="AJ86" s="215"/>
      <c r="AK86" s="218" t="b">
        <f t="shared" si="1"/>
        <v>0</v>
      </c>
      <c r="AL86" s="218" t="b">
        <f t="shared" si="2"/>
        <v>0</v>
      </c>
    </row>
    <row r="87" spans="1:38" s="129" customFormat="1" ht="20.149999999999999" customHeight="1">
      <c r="A87" s="72"/>
      <c r="B87" s="72"/>
      <c r="C87" s="239" t="str">
        <f>Order!AW236</f>
        <v/>
      </c>
      <c r="D87" s="72"/>
      <c r="E87" s="237"/>
      <c r="F87" s="237"/>
      <c r="G87" s="237"/>
      <c r="H87" s="237"/>
      <c r="I87" s="237"/>
      <c r="J87" s="237"/>
      <c r="K87" s="237"/>
      <c r="L87" s="237"/>
      <c r="M87" s="237"/>
      <c r="N87" s="237"/>
      <c r="O87" s="237"/>
      <c r="P87" s="715" t="str">
        <f>IF(AH87=TRUE,"",Order!AX236)</f>
        <v/>
      </c>
      <c r="Q87" s="715"/>
      <c r="R87" s="715"/>
      <c r="S87" s="87"/>
      <c r="T87" s="714" t="str" cm="1">
        <f t="array" ref="T87">IF(AH87=TRUE,_xlfn.IFS(C87=$AJ$76,Order!$B$123,C87=$AJ$78,Order!$H$123,C87=$AJ$79,Order!$N$123,C87=$AJ$80,Order!$T$123,C87=$AJ$81,Order!$Z$123,C87=$AJ$82,Order!$E$126,C87=$AJ$83,Order!$K$126,C87=$AJ$84,Order!$Q$126),Order!AY236)</f>
        <v/>
      </c>
      <c r="U87" s="714"/>
      <c r="V87" s="714"/>
      <c r="W87" s="714"/>
      <c r="X87" s="714"/>
      <c r="Y87" s="240"/>
      <c r="Z87" s="714" t="str" cm="1">
        <f t="array" ref="Z87">IF(AH87=TRUE,_xlfn.IFS(C87=$AJ$76,Order!$E$123,C87=$AJ$78,Order!$K$123,C87=$AJ$79,Order!$Q$123,C87=$AJ$80,Order!$W$123,C87=$AJ$81,Order!$AC$123,C87=$AJ$82,Order!$H$126,C87=$AJ$83,Order!$N$126,C87=$AJ$84,Order!Q1498),Order!AZ236)</f>
        <v/>
      </c>
      <c r="AA87" s="714"/>
      <c r="AB87" s="714"/>
      <c r="AC87" s="714"/>
      <c r="AD87" s="714"/>
      <c r="AE87" s="87"/>
      <c r="AF87" s="50"/>
      <c r="AG87" s="250"/>
      <c r="AH87" s="215" t="b">
        <f>IF(OR(Order!AW236=Order!$AS$230,Order!AW236=Order!$AS$415,Order!AW236=Order!$AS$556,Order!AW236=Order!$AS$595,Order!AW236=Order!$AS$648,Order!AW236=Order!$AS$669,Order!AW236=Order!$AS$700,Order!AW236=Order!$AS$745),TRUE,FALSE)</f>
        <v>0</v>
      </c>
      <c r="AI87" s="238" t="b">
        <f t="shared" si="3"/>
        <v>0</v>
      </c>
      <c r="AJ87" s="215"/>
      <c r="AK87" s="218" t="b">
        <f t="shared" si="1"/>
        <v>0</v>
      </c>
      <c r="AL87" s="218" t="b">
        <f t="shared" si="2"/>
        <v>0</v>
      </c>
    </row>
    <row r="88" spans="1:38" s="129" customFormat="1" ht="20.149999999999999" customHeight="1">
      <c r="A88" s="72"/>
      <c r="B88" s="72"/>
      <c r="C88" s="239" t="str">
        <f>Order!AW237</f>
        <v/>
      </c>
      <c r="D88" s="72"/>
      <c r="E88" s="237"/>
      <c r="F88" s="237"/>
      <c r="G88" s="237"/>
      <c r="H88" s="237"/>
      <c r="I88" s="237"/>
      <c r="J88" s="237"/>
      <c r="K88" s="237"/>
      <c r="L88" s="237"/>
      <c r="M88" s="237"/>
      <c r="N88" s="237"/>
      <c r="O88" s="237"/>
      <c r="P88" s="715" t="str">
        <f>IF(AH88=TRUE,"",Order!AX237)</f>
        <v/>
      </c>
      <c r="Q88" s="715"/>
      <c r="R88" s="715"/>
      <c r="S88" s="87"/>
      <c r="T88" s="714" t="str" cm="1">
        <f t="array" ref="T88">IF(AH88=TRUE,_xlfn.IFS(C88=$AJ$76,Order!$B$123,C88=$AJ$78,Order!$H$123,C88=$AJ$79,Order!$N$123,C88=$AJ$80,Order!$T$123,C88=$AJ$81,Order!$Z$123,C88=$AJ$82,Order!$E$126,C88=$AJ$83,Order!$K$126,C88=$AJ$84,Order!$Q$126),Order!AY237)</f>
        <v/>
      </c>
      <c r="U88" s="714"/>
      <c r="V88" s="714"/>
      <c r="W88" s="714"/>
      <c r="X88" s="714"/>
      <c r="Y88" s="240"/>
      <c r="Z88" s="714" t="str" cm="1">
        <f t="array" ref="Z88">IF(AH88=TRUE,_xlfn.IFS(C88=$AJ$76,Order!$E$123,C88=$AJ$78,Order!$K$123,C88=$AJ$79,Order!$Q$123,C88=$AJ$80,Order!$W$123,C88=$AJ$81,Order!$AC$123,C88=$AJ$82,Order!$H$126,C88=$AJ$83,Order!$N$126,C88=$AJ$84,Order!Q1499),Order!AZ237)</f>
        <v/>
      </c>
      <c r="AA88" s="714"/>
      <c r="AB88" s="714"/>
      <c r="AC88" s="714"/>
      <c r="AD88" s="714"/>
      <c r="AE88" s="87"/>
      <c r="AF88" s="50"/>
      <c r="AG88" s="250"/>
      <c r="AH88" s="215" t="b">
        <f>IF(OR(Order!AW237=Order!$AS$230,Order!AW237=Order!$AS$415,Order!AW237=Order!$AS$556,Order!AW237=Order!$AS$595,Order!AW237=Order!$AS$648,Order!AW237=Order!$AS$669,Order!AW237=Order!$AS$700,Order!AW237=Order!$AS$745),TRUE,FALSE)</f>
        <v>0</v>
      </c>
      <c r="AI88" s="238" t="b">
        <f t="shared" si="3"/>
        <v>0</v>
      </c>
      <c r="AJ88" s="215"/>
      <c r="AK88" s="218" t="b">
        <f t="shared" si="1"/>
        <v>0</v>
      </c>
      <c r="AL88" s="218" t="b">
        <f t="shared" si="2"/>
        <v>0</v>
      </c>
    </row>
    <row r="89" spans="1:38" s="129" customFormat="1" ht="20.149999999999999" customHeight="1">
      <c r="A89" s="72"/>
      <c r="B89" s="72"/>
      <c r="C89" s="239" t="str">
        <f>Order!AW238</f>
        <v/>
      </c>
      <c r="D89" s="72"/>
      <c r="E89" s="237"/>
      <c r="F89" s="237"/>
      <c r="G89" s="237"/>
      <c r="H89" s="237"/>
      <c r="I89" s="237"/>
      <c r="J89" s="237"/>
      <c r="K89" s="237"/>
      <c r="L89" s="237"/>
      <c r="M89" s="237"/>
      <c r="N89" s="237"/>
      <c r="O89" s="237"/>
      <c r="P89" s="715" t="str">
        <f>IF(AH89=TRUE,"",Order!AX238)</f>
        <v/>
      </c>
      <c r="Q89" s="715"/>
      <c r="R89" s="715"/>
      <c r="S89" s="87"/>
      <c r="T89" s="714" t="str" cm="1">
        <f t="array" ref="T89">IF(AH89=TRUE,_xlfn.IFS(C89=$AJ$76,Order!$B$123,C89=$AJ$78,Order!$H$123,C89=$AJ$79,Order!$N$123,C89=$AJ$80,Order!$T$123,C89=$AJ$81,Order!$Z$123,C89=$AJ$82,Order!$E$126,C89=$AJ$83,Order!$K$126,C89=$AJ$84,Order!$Q$126),Order!AY238)</f>
        <v/>
      </c>
      <c r="U89" s="714"/>
      <c r="V89" s="714"/>
      <c r="W89" s="714"/>
      <c r="X89" s="714"/>
      <c r="Y89" s="240"/>
      <c r="Z89" s="714" t="str" cm="1">
        <f t="array" ref="Z89">IF(AH89=TRUE,_xlfn.IFS(C89=$AJ$76,Order!$E$123,C89=$AJ$78,Order!$K$123,C89=$AJ$79,Order!$Q$123,C89=$AJ$80,Order!$W$123,C89=$AJ$81,Order!$AC$123,C89=$AJ$82,Order!$H$126,C89=$AJ$83,Order!$N$126,C89=$AJ$84,Order!Q1500),Order!AZ238)</f>
        <v/>
      </c>
      <c r="AA89" s="714"/>
      <c r="AB89" s="714"/>
      <c r="AC89" s="714"/>
      <c r="AD89" s="714"/>
      <c r="AE89" s="87"/>
      <c r="AF89" s="87"/>
      <c r="AG89" s="250"/>
      <c r="AH89" s="215" t="b">
        <f>IF(OR(Order!AW238=Order!$AS$230,Order!AW238=Order!$AS$415,Order!AW238=Order!$AS$556,Order!AW238=Order!$AS$595,Order!AW238=Order!$AS$648,Order!AW238=Order!$AS$669,Order!AW238=Order!$AS$700,Order!AW238=Order!$AS$745),TRUE,FALSE)</f>
        <v>0</v>
      </c>
      <c r="AI89" s="238" t="b">
        <f t="shared" si="3"/>
        <v>0</v>
      </c>
      <c r="AJ89" s="215"/>
      <c r="AK89" s="218" t="b">
        <f t="shared" si="1"/>
        <v>0</v>
      </c>
      <c r="AL89" s="218" t="b">
        <f t="shared" si="2"/>
        <v>0</v>
      </c>
    </row>
    <row r="90" spans="1:38" s="129" customFormat="1" ht="20.149999999999999" customHeight="1">
      <c r="A90" s="72"/>
      <c r="B90" s="72"/>
      <c r="C90" s="239" t="str">
        <f>Order!AW239</f>
        <v/>
      </c>
      <c r="D90" s="72"/>
      <c r="E90" s="237"/>
      <c r="F90" s="237"/>
      <c r="G90" s="237"/>
      <c r="H90" s="237"/>
      <c r="I90" s="237"/>
      <c r="J90" s="237"/>
      <c r="K90" s="237"/>
      <c r="L90" s="237"/>
      <c r="M90" s="237"/>
      <c r="N90" s="237"/>
      <c r="O90" s="237"/>
      <c r="P90" s="715" t="str">
        <f>IF(AH90=TRUE,"",Order!AX239)</f>
        <v/>
      </c>
      <c r="Q90" s="715"/>
      <c r="R90" s="715"/>
      <c r="S90" s="87"/>
      <c r="T90" s="714" t="str" cm="1">
        <f t="array" ref="T90">IF(AH90=TRUE,_xlfn.IFS(C90=$AJ$76,Order!$B$123,C90=$AJ$78,Order!$H$123,C90=$AJ$79,Order!$N$123,C90=$AJ$80,Order!$T$123,C90=$AJ$81,Order!$Z$123,C90=$AJ$82,Order!$E$126,C90=$AJ$83,Order!$K$126,C90=$AJ$84,Order!$Q$126),Order!AY239)</f>
        <v/>
      </c>
      <c r="U90" s="714"/>
      <c r="V90" s="714"/>
      <c r="W90" s="714"/>
      <c r="X90" s="714"/>
      <c r="Y90" s="240"/>
      <c r="Z90" s="714" t="str" cm="1">
        <f t="array" ref="Z90">IF(AH90=TRUE,_xlfn.IFS(C90=$AJ$76,Order!$E$123,C90=$AJ$78,Order!$K$123,C90=$AJ$79,Order!$Q$123,C90=$AJ$80,Order!$W$123,C90=$AJ$81,Order!$AC$123,C90=$AJ$82,Order!$H$126,C90=$AJ$83,Order!$N$126,C90=$AJ$84,Order!Q1501),Order!AZ239)</f>
        <v/>
      </c>
      <c r="AA90" s="714"/>
      <c r="AB90" s="714"/>
      <c r="AC90" s="714"/>
      <c r="AD90" s="714"/>
      <c r="AE90" s="87"/>
      <c r="AF90" s="50"/>
      <c r="AG90" s="250"/>
      <c r="AH90" s="215" t="b">
        <f>IF(OR(Order!AW239=Order!$AS$230,Order!AW239=Order!$AS$415,Order!AW239=Order!$AS$556,Order!AW239=Order!$AS$595,Order!AW239=Order!$AS$648,Order!AW239=Order!$AS$669,Order!AW239=Order!$AS$700,Order!AW239=Order!$AS$745),TRUE,FALSE)</f>
        <v>0</v>
      </c>
      <c r="AI90" s="238" t="b">
        <f t="shared" si="3"/>
        <v>0</v>
      </c>
      <c r="AJ90" s="215"/>
      <c r="AK90" s="218" t="b">
        <f t="shared" si="1"/>
        <v>0</v>
      </c>
      <c r="AL90" s="218" t="b">
        <f t="shared" si="2"/>
        <v>0</v>
      </c>
    </row>
    <row r="91" spans="1:38" s="129" customFormat="1" ht="20.149999999999999" customHeight="1">
      <c r="A91" s="72"/>
      <c r="B91" s="72"/>
      <c r="C91" s="239" t="str">
        <f>Order!AW240</f>
        <v/>
      </c>
      <c r="D91" s="72"/>
      <c r="E91" s="237"/>
      <c r="F91" s="237"/>
      <c r="G91" s="237"/>
      <c r="H91" s="237"/>
      <c r="I91" s="237"/>
      <c r="J91" s="237"/>
      <c r="K91" s="237"/>
      <c r="L91" s="237"/>
      <c r="M91" s="237"/>
      <c r="N91" s="237"/>
      <c r="O91" s="237"/>
      <c r="P91" s="715" t="str">
        <f>IF(AH91=TRUE,"",Order!AX240)</f>
        <v/>
      </c>
      <c r="Q91" s="715"/>
      <c r="R91" s="715"/>
      <c r="S91" s="87"/>
      <c r="T91" s="714" t="str" cm="1">
        <f t="array" ref="T91">IF(AH91=TRUE,_xlfn.IFS(C91=$AJ$76,Order!$B$123,C91=$AJ$78,Order!$H$123,C91=$AJ$79,Order!$N$123,C91=$AJ$80,Order!$T$123,C91=$AJ$81,Order!$Z$123,C91=$AJ$82,Order!$E$126,C91=$AJ$83,Order!$K$126,C91=$AJ$84,Order!$Q$126),Order!AY240)</f>
        <v/>
      </c>
      <c r="U91" s="714"/>
      <c r="V91" s="714"/>
      <c r="W91" s="714"/>
      <c r="X91" s="714"/>
      <c r="Y91" s="240"/>
      <c r="Z91" s="714" t="str" cm="1">
        <f t="array" ref="Z91">IF(AH91=TRUE,_xlfn.IFS(C91=$AJ$76,Order!$E$123,C91=$AJ$78,Order!$K$123,C91=$AJ$79,Order!$Q$123,C91=$AJ$80,Order!$W$123,C91=$AJ$81,Order!$AC$123,C91=$AJ$82,Order!$H$126,C91=$AJ$83,Order!$N$126,C91=$AJ$84,Order!Q1502),Order!AZ240)</f>
        <v/>
      </c>
      <c r="AA91" s="714"/>
      <c r="AB91" s="714"/>
      <c r="AC91" s="714"/>
      <c r="AD91" s="714"/>
      <c r="AE91" s="87"/>
      <c r="AF91" s="50"/>
      <c r="AG91" s="250"/>
      <c r="AH91" s="215" t="b">
        <f>IF(OR(Order!AW240=Order!$AS$230,Order!AW240=Order!$AS$415,Order!AW240=Order!$AS$556,Order!AW240=Order!$AS$595,Order!AW240=Order!$AS$648,Order!AW240=Order!$AS$669,Order!AW240=Order!$AS$700,Order!AW240=Order!$AS$745),TRUE,FALSE)</f>
        <v>0</v>
      </c>
      <c r="AI91" s="238" t="b">
        <f t="shared" si="3"/>
        <v>0</v>
      </c>
      <c r="AJ91" s="215"/>
      <c r="AK91" s="218" t="b">
        <f t="shared" si="1"/>
        <v>0</v>
      </c>
      <c r="AL91" s="218" t="b">
        <f t="shared" si="2"/>
        <v>0</v>
      </c>
    </row>
    <row r="92" spans="1:38" s="129" customFormat="1" ht="20.149999999999999" customHeight="1">
      <c r="A92" s="72"/>
      <c r="B92" s="72"/>
      <c r="C92" s="239" t="str">
        <f>Order!AW241</f>
        <v/>
      </c>
      <c r="D92" s="72"/>
      <c r="E92" s="237"/>
      <c r="F92" s="237"/>
      <c r="G92" s="237"/>
      <c r="H92" s="237"/>
      <c r="I92" s="237"/>
      <c r="J92" s="237"/>
      <c r="K92" s="237"/>
      <c r="L92" s="237"/>
      <c r="M92" s="237"/>
      <c r="N92" s="237"/>
      <c r="O92" s="237"/>
      <c r="P92" s="715" t="str">
        <f>IF(AH92=TRUE,"",Order!AX241)</f>
        <v/>
      </c>
      <c r="Q92" s="715"/>
      <c r="R92" s="715"/>
      <c r="S92" s="87"/>
      <c r="T92" s="714" t="str" cm="1">
        <f t="array" ref="T92">IF(AH92=TRUE,_xlfn.IFS(C92=$AJ$76,Order!$B$123,C92=$AJ$78,Order!$H$123,C92=$AJ$79,Order!$N$123,C92=$AJ$80,Order!$T$123,C92=$AJ$81,Order!$Z$123,C92=$AJ$82,Order!$E$126,C92=$AJ$83,Order!$K$126,C92=$AJ$84,Order!$Q$126),Order!AY241)</f>
        <v/>
      </c>
      <c r="U92" s="714"/>
      <c r="V92" s="714"/>
      <c r="W92" s="714"/>
      <c r="X92" s="714"/>
      <c r="Y92" s="240"/>
      <c r="Z92" s="714" t="str" cm="1">
        <f t="array" ref="Z92">IF(AH92=TRUE,_xlfn.IFS(C92=$AJ$76,Order!$E$123,C92=$AJ$78,Order!$K$123,C92=$AJ$79,Order!$Q$123,C92=$AJ$80,Order!$W$123,C92=$AJ$81,Order!$AC$123,C92=$AJ$82,Order!$H$126,C92=$AJ$83,Order!$N$126,C92=$AJ$84,Order!Q1503),Order!AZ241)</f>
        <v/>
      </c>
      <c r="AA92" s="714"/>
      <c r="AB92" s="714"/>
      <c r="AC92" s="714"/>
      <c r="AD92" s="714"/>
      <c r="AE92" s="87"/>
      <c r="AF92" s="87"/>
      <c r="AG92" s="250"/>
      <c r="AH92" s="215" t="b">
        <f>IF(OR(Order!AW241=Order!$AS$230,Order!AW241=Order!$AS$415,Order!AW241=Order!$AS$556,Order!AW241=Order!$AS$595,Order!AW241=Order!$AS$648,Order!AW241=Order!$AS$669,Order!AW241=Order!$AS$700,Order!AW241=Order!$AS$745),TRUE,FALSE)</f>
        <v>0</v>
      </c>
      <c r="AI92" s="238" t="b">
        <f t="shared" si="3"/>
        <v>0</v>
      </c>
      <c r="AJ92" s="215"/>
      <c r="AK92" s="218" t="b">
        <f t="shared" si="1"/>
        <v>0</v>
      </c>
      <c r="AL92" s="218" t="b">
        <f t="shared" si="2"/>
        <v>0</v>
      </c>
    </row>
    <row r="93" spans="1:38" s="129" customFormat="1" ht="20.149999999999999" customHeight="1">
      <c r="A93" s="72"/>
      <c r="B93" s="72"/>
      <c r="C93" s="239" t="str">
        <f>Order!AW242</f>
        <v/>
      </c>
      <c r="D93" s="72"/>
      <c r="E93" s="237"/>
      <c r="F93" s="237"/>
      <c r="G93" s="237"/>
      <c r="H93" s="237"/>
      <c r="I93" s="237"/>
      <c r="J93" s="237"/>
      <c r="K93" s="237"/>
      <c r="L93" s="237"/>
      <c r="M93" s="237"/>
      <c r="N93" s="237"/>
      <c r="O93" s="237"/>
      <c r="P93" s="715" t="str">
        <f>IF(AH93=TRUE,"",Order!AX242)</f>
        <v/>
      </c>
      <c r="Q93" s="715"/>
      <c r="R93" s="715"/>
      <c r="S93" s="87"/>
      <c r="T93" s="714" t="str" cm="1">
        <f t="array" ref="T93">IF(AH93=TRUE,_xlfn.IFS(C93=$AJ$76,Order!$B$123,C93=$AJ$78,Order!$H$123,C93=$AJ$79,Order!$N$123,C93=$AJ$80,Order!$T$123,C93=$AJ$81,Order!$Z$123,C93=$AJ$82,Order!$E$126,C93=$AJ$83,Order!$K$126,C93=$AJ$84,Order!$Q$126),Order!AY242)</f>
        <v/>
      </c>
      <c r="U93" s="714"/>
      <c r="V93" s="714"/>
      <c r="W93" s="714"/>
      <c r="X93" s="714"/>
      <c r="Y93" s="240"/>
      <c r="Z93" s="714" t="str" cm="1">
        <f t="array" ref="Z93">IF(AH93=TRUE,_xlfn.IFS(C93=$AJ$76,Order!$E$123,C93=$AJ$78,Order!$K$123,C93=$AJ$79,Order!$Q$123,C93=$AJ$80,Order!$W$123,C93=$AJ$81,Order!$AC$123,C93=$AJ$82,Order!$H$126,C93=$AJ$83,Order!$N$126,C93=$AJ$84,Order!Q1504),Order!AZ242)</f>
        <v/>
      </c>
      <c r="AA93" s="714"/>
      <c r="AB93" s="714"/>
      <c r="AC93" s="714"/>
      <c r="AD93" s="714"/>
      <c r="AE93" s="87"/>
      <c r="AF93" s="50"/>
      <c r="AG93" s="250"/>
      <c r="AH93" s="215" t="b">
        <f>IF(OR(Order!AW242=Order!$AS$230,Order!AW242=Order!$AS$415,Order!AW242=Order!$AS$556,Order!AW242=Order!$AS$595,Order!AW242=Order!$AS$648,Order!AW242=Order!$AS$669,Order!AW242=Order!$AS$700,Order!AW242=Order!$AS$745),TRUE,FALSE)</f>
        <v>0</v>
      </c>
      <c r="AI93" s="238" t="b">
        <f t="shared" si="3"/>
        <v>0</v>
      </c>
      <c r="AJ93" s="215"/>
      <c r="AK93" s="218" t="b">
        <f t="shared" si="1"/>
        <v>0</v>
      </c>
      <c r="AL93" s="218" t="b">
        <f t="shared" si="2"/>
        <v>0</v>
      </c>
    </row>
    <row r="94" spans="1:38" s="129" customFormat="1" ht="20.149999999999999" customHeight="1">
      <c r="A94" s="72"/>
      <c r="B94" s="72"/>
      <c r="C94" s="239" t="str">
        <f>Order!AW243</f>
        <v/>
      </c>
      <c r="D94" s="72"/>
      <c r="E94" s="237"/>
      <c r="F94" s="237"/>
      <c r="G94" s="237"/>
      <c r="H94" s="237"/>
      <c r="I94" s="237"/>
      <c r="J94" s="237"/>
      <c r="K94" s="237"/>
      <c r="L94" s="237"/>
      <c r="M94" s="237"/>
      <c r="N94" s="237"/>
      <c r="O94" s="237"/>
      <c r="P94" s="715" t="str">
        <f>IF(AH94=TRUE,"",Order!AX243)</f>
        <v/>
      </c>
      <c r="Q94" s="715"/>
      <c r="R94" s="715"/>
      <c r="S94" s="87"/>
      <c r="T94" s="714" t="str" cm="1">
        <f t="array" ref="T94">IF(AH94=TRUE,_xlfn.IFS(C94=$AJ$76,Order!$B$123,C94=$AJ$78,Order!$H$123,C94=$AJ$79,Order!$N$123,C94=$AJ$80,Order!$T$123,C94=$AJ$81,Order!$Z$123,C94=$AJ$82,Order!$E$126,C94=$AJ$83,Order!$K$126,C94=$AJ$84,Order!$Q$126),Order!AY243)</f>
        <v/>
      </c>
      <c r="U94" s="714"/>
      <c r="V94" s="714"/>
      <c r="W94" s="714"/>
      <c r="X94" s="714"/>
      <c r="Y94" s="240"/>
      <c r="Z94" s="714" t="str" cm="1">
        <f t="array" ref="Z94">IF(AH94=TRUE,_xlfn.IFS(C94=$AJ$76,Order!$E$123,C94=$AJ$78,Order!$K$123,C94=$AJ$79,Order!$Q$123,C94=$AJ$80,Order!$W$123,C94=$AJ$81,Order!$AC$123,C94=$AJ$82,Order!$H$126,C94=$AJ$83,Order!$N$126,C94=$AJ$84,Order!Q1505),Order!AZ243)</f>
        <v/>
      </c>
      <c r="AA94" s="714"/>
      <c r="AB94" s="714"/>
      <c r="AC94" s="714"/>
      <c r="AD94" s="714"/>
      <c r="AE94" s="87"/>
      <c r="AF94" s="50"/>
      <c r="AG94" s="250"/>
      <c r="AH94" s="215" t="b">
        <f>IF(OR(Order!AW243=Order!$AS$230,Order!AW243=Order!$AS$415,Order!AW243=Order!$AS$556,Order!AW243=Order!$AS$595,Order!AW243=Order!$AS$648,Order!AW243=Order!$AS$669,Order!AW243=Order!$AS$700,Order!AW243=Order!$AS$745),TRUE,FALSE)</f>
        <v>0</v>
      </c>
      <c r="AI94" s="238" t="b">
        <f t="shared" si="3"/>
        <v>0</v>
      </c>
      <c r="AJ94" s="215"/>
      <c r="AK94" s="218" t="b">
        <f t="shared" si="1"/>
        <v>0</v>
      </c>
      <c r="AL94" s="218" t="b">
        <f t="shared" si="2"/>
        <v>0</v>
      </c>
    </row>
    <row r="95" spans="1:38" s="129" customFormat="1" ht="20.149999999999999" customHeight="1">
      <c r="A95" s="72"/>
      <c r="B95" s="72"/>
      <c r="C95" s="239" t="str">
        <f>Order!AW244</f>
        <v/>
      </c>
      <c r="D95" s="72"/>
      <c r="E95" s="237"/>
      <c r="F95" s="237"/>
      <c r="G95" s="237"/>
      <c r="H95" s="237"/>
      <c r="I95" s="237"/>
      <c r="J95" s="237"/>
      <c r="K95" s="237"/>
      <c r="L95" s="237"/>
      <c r="M95" s="237"/>
      <c r="N95" s="237"/>
      <c r="O95" s="237"/>
      <c r="P95" s="715" t="str">
        <f>IF(AH95=TRUE,"",Order!AX244)</f>
        <v/>
      </c>
      <c r="Q95" s="715"/>
      <c r="R95" s="715"/>
      <c r="S95" s="87"/>
      <c r="T95" s="714" t="str" cm="1">
        <f t="array" ref="T95">IF(AH95=TRUE,_xlfn.IFS(C95=$AJ$76,Order!$B$123,C95=$AJ$78,Order!$H$123,C95=$AJ$79,Order!$N$123,C95=$AJ$80,Order!$T$123,C95=$AJ$81,Order!$Z$123,C95=$AJ$82,Order!$E$126,C95=$AJ$83,Order!$K$126,C95=$AJ$84,Order!$Q$126),Order!AY244)</f>
        <v/>
      </c>
      <c r="U95" s="714"/>
      <c r="V95" s="714"/>
      <c r="W95" s="714"/>
      <c r="X95" s="714"/>
      <c r="Y95" s="240"/>
      <c r="Z95" s="714" t="str" cm="1">
        <f t="array" ref="Z95">IF(AH95=TRUE,_xlfn.IFS(C95=$AJ$76,Order!$E$123,C95=$AJ$78,Order!$K$123,C95=$AJ$79,Order!$Q$123,C95=$AJ$80,Order!$W$123,C95=$AJ$81,Order!$AC$123,C95=$AJ$82,Order!$H$126,C95=$AJ$83,Order!$N$126,C95=$AJ$84,Order!Q1506),Order!AZ244)</f>
        <v/>
      </c>
      <c r="AA95" s="714"/>
      <c r="AB95" s="714"/>
      <c r="AC95" s="714"/>
      <c r="AD95" s="714"/>
      <c r="AE95" s="87"/>
      <c r="AF95" s="87"/>
      <c r="AG95" s="250"/>
      <c r="AH95" s="215" t="b">
        <f>IF(OR(Order!AW244=Order!$AS$230,Order!AW244=Order!$AS$415,Order!AW244=Order!$AS$556,Order!AW244=Order!$AS$595,Order!AW244=Order!$AS$648,Order!AW244=Order!$AS$669,Order!AW244=Order!$AS$700,Order!AW244=Order!$AS$745),TRUE,FALSE)</f>
        <v>0</v>
      </c>
      <c r="AI95" s="238" t="b">
        <f t="shared" si="3"/>
        <v>0</v>
      </c>
      <c r="AJ95" s="215"/>
      <c r="AK95" s="218" t="b">
        <f t="shared" si="1"/>
        <v>0</v>
      </c>
      <c r="AL95" s="218" t="b">
        <f t="shared" si="2"/>
        <v>0</v>
      </c>
    </row>
    <row r="96" spans="1:38" s="129" customFormat="1" ht="20.149999999999999" customHeight="1">
      <c r="A96" s="72"/>
      <c r="B96" s="72"/>
      <c r="C96" s="239" t="str">
        <f>Order!AW245</f>
        <v/>
      </c>
      <c r="D96" s="72"/>
      <c r="E96" s="237"/>
      <c r="F96" s="237"/>
      <c r="G96" s="237"/>
      <c r="H96" s="237"/>
      <c r="I96" s="237"/>
      <c r="J96" s="237"/>
      <c r="K96" s="237"/>
      <c r="L96" s="237"/>
      <c r="M96" s="237"/>
      <c r="N96" s="237"/>
      <c r="O96" s="237"/>
      <c r="P96" s="715" t="str">
        <f>IF(AH96=TRUE,"",Order!AX245)</f>
        <v/>
      </c>
      <c r="Q96" s="715"/>
      <c r="R96" s="715"/>
      <c r="S96" s="87"/>
      <c r="T96" s="714" t="str" cm="1">
        <f t="array" ref="T96">IF(AH96=TRUE,_xlfn.IFS(C96=$AJ$76,Order!$B$123,C96=$AJ$78,Order!$H$123,C96=$AJ$79,Order!$N$123,C96=$AJ$80,Order!$T$123,C96=$AJ$81,Order!$Z$123,C96=$AJ$82,Order!$E$126,C96=$AJ$83,Order!$K$126,C96=$AJ$84,Order!$Q$126),Order!AY245)</f>
        <v/>
      </c>
      <c r="U96" s="714"/>
      <c r="V96" s="714"/>
      <c r="W96" s="714"/>
      <c r="X96" s="714"/>
      <c r="Y96" s="240"/>
      <c r="Z96" s="714" t="str" cm="1">
        <f t="array" ref="Z96">IF(AH96=TRUE,_xlfn.IFS(C96=$AJ$76,Order!$E$123,C96=$AJ$78,Order!$K$123,C96=$AJ$79,Order!$Q$123,C96=$AJ$80,Order!$W$123,C96=$AJ$81,Order!$AC$123,C96=$AJ$82,Order!$H$126,C96=$AJ$83,Order!$N$126,C96=$AJ$84,Order!Q1507),Order!AZ245)</f>
        <v/>
      </c>
      <c r="AA96" s="714"/>
      <c r="AB96" s="714"/>
      <c r="AC96" s="714"/>
      <c r="AD96" s="714"/>
      <c r="AE96" s="87"/>
      <c r="AF96" s="50"/>
      <c r="AG96" s="250"/>
      <c r="AH96" s="215" t="b">
        <f>IF(OR(Order!AW245=Order!$AS$230,Order!AW245=Order!$AS$415,Order!AW245=Order!$AS$556,Order!AW245=Order!$AS$595,Order!AW245=Order!$AS$648,Order!AW245=Order!$AS$669,Order!AW245=Order!$AS$700,Order!AW245=Order!$AS$745),TRUE,FALSE)</f>
        <v>0</v>
      </c>
      <c r="AI96" s="238" t="b">
        <f t="shared" si="3"/>
        <v>0</v>
      </c>
      <c r="AJ96" s="215"/>
      <c r="AK96" s="218" t="b">
        <f t="shared" si="1"/>
        <v>0</v>
      </c>
      <c r="AL96" s="218" t="b">
        <f t="shared" si="2"/>
        <v>0</v>
      </c>
    </row>
    <row r="97" spans="1:38" s="129" customFormat="1" ht="20.149999999999999" customHeight="1">
      <c r="A97" s="72"/>
      <c r="B97" s="72"/>
      <c r="C97" s="239" t="str">
        <f>Order!AW246</f>
        <v/>
      </c>
      <c r="D97" s="72"/>
      <c r="E97" s="237"/>
      <c r="F97" s="237"/>
      <c r="G97" s="237"/>
      <c r="H97" s="237"/>
      <c r="I97" s="237"/>
      <c r="J97" s="237"/>
      <c r="K97" s="237"/>
      <c r="L97" s="237"/>
      <c r="M97" s="237"/>
      <c r="N97" s="237"/>
      <c r="O97" s="237"/>
      <c r="P97" s="715" t="str">
        <f>IF(AH97=TRUE,"",Order!AX246)</f>
        <v/>
      </c>
      <c r="Q97" s="715"/>
      <c r="R97" s="715"/>
      <c r="S97" s="87"/>
      <c r="T97" s="714" t="str" cm="1">
        <f t="array" ref="T97">IF(AH97=TRUE,_xlfn.IFS(C97=$AJ$76,Order!$B$123,C97=$AJ$78,Order!$H$123,C97=$AJ$79,Order!$N$123,C97=$AJ$80,Order!$T$123,C97=$AJ$81,Order!$Z$123,C97=$AJ$82,Order!$E$126,C97=$AJ$83,Order!$K$126,C97=$AJ$84,Order!$Q$126),Order!AY246)</f>
        <v/>
      </c>
      <c r="U97" s="714"/>
      <c r="V97" s="714"/>
      <c r="W97" s="714"/>
      <c r="X97" s="714"/>
      <c r="Y97" s="240"/>
      <c r="Z97" s="714" t="str" cm="1">
        <f t="array" ref="Z97">IF(AH97=TRUE,_xlfn.IFS(C97=$AJ$76,Order!$E$123,C97=$AJ$78,Order!$K$123,C97=$AJ$79,Order!$Q$123,C97=$AJ$80,Order!$W$123,C97=$AJ$81,Order!$AC$123,C97=$AJ$82,Order!$H$126,C97=$AJ$83,Order!$N$126,C97=$AJ$84,Order!Q1508),Order!AZ246)</f>
        <v/>
      </c>
      <c r="AA97" s="714"/>
      <c r="AB97" s="714"/>
      <c r="AC97" s="714"/>
      <c r="AD97" s="714"/>
      <c r="AE97" s="87"/>
      <c r="AF97" s="50"/>
      <c r="AG97" s="250"/>
      <c r="AH97" s="215" t="b">
        <f>IF(OR(Order!AW246=Order!$AS$230,Order!AW246=Order!$AS$415,Order!AW246=Order!$AS$556,Order!AW246=Order!$AS$595,Order!AW246=Order!$AS$648,Order!AW246=Order!$AS$669,Order!AW246=Order!$AS$700,Order!AW246=Order!$AS$745),TRUE,FALSE)</f>
        <v>0</v>
      </c>
      <c r="AI97" s="238" t="b">
        <f t="shared" si="3"/>
        <v>0</v>
      </c>
      <c r="AJ97" s="215"/>
      <c r="AK97" s="218" t="b">
        <f t="shared" si="1"/>
        <v>0</v>
      </c>
      <c r="AL97" s="218" t="b">
        <f t="shared" si="2"/>
        <v>0</v>
      </c>
    </row>
    <row r="98" spans="1:38" s="129" customFormat="1" ht="20.149999999999999" customHeight="1">
      <c r="A98" s="72"/>
      <c r="B98" s="72"/>
      <c r="C98" s="239" t="str">
        <f>Order!AW247</f>
        <v/>
      </c>
      <c r="D98" s="72"/>
      <c r="E98" s="237"/>
      <c r="F98" s="237"/>
      <c r="G98" s="237"/>
      <c r="H98" s="237"/>
      <c r="I98" s="237"/>
      <c r="J98" s="237"/>
      <c r="K98" s="237"/>
      <c r="L98" s="237"/>
      <c r="M98" s="237"/>
      <c r="N98" s="237"/>
      <c r="O98" s="237"/>
      <c r="P98" s="715" t="str">
        <f>IF(AH98=TRUE,"",Order!AX247)</f>
        <v/>
      </c>
      <c r="Q98" s="715"/>
      <c r="R98" s="715"/>
      <c r="S98" s="87"/>
      <c r="T98" s="714" t="str" cm="1">
        <f t="array" ref="T98">IF(AH98=TRUE,_xlfn.IFS(C98=$AJ$76,Order!$B$123,C98=$AJ$78,Order!$H$123,C98=$AJ$79,Order!$N$123,C98=$AJ$80,Order!$T$123,C98=$AJ$81,Order!$Z$123,C98=$AJ$82,Order!$E$126,C98=$AJ$83,Order!$K$126,C98=$AJ$84,Order!$Q$126),Order!AY247)</f>
        <v/>
      </c>
      <c r="U98" s="714"/>
      <c r="V98" s="714"/>
      <c r="W98" s="714"/>
      <c r="X98" s="714"/>
      <c r="Y98" s="240"/>
      <c r="Z98" s="714" t="str" cm="1">
        <f t="array" ref="Z98">IF(AH98=TRUE,_xlfn.IFS(C98=$AJ$76,Order!$E$123,C98=$AJ$78,Order!$K$123,C98=$AJ$79,Order!$Q$123,C98=$AJ$80,Order!$W$123,C98=$AJ$81,Order!$AC$123,C98=$AJ$82,Order!$H$126,C98=$AJ$83,Order!$N$126,C98=$AJ$84,Order!Q1509),Order!AZ247)</f>
        <v/>
      </c>
      <c r="AA98" s="714"/>
      <c r="AB98" s="714"/>
      <c r="AC98" s="714"/>
      <c r="AD98" s="714"/>
      <c r="AE98" s="87"/>
      <c r="AF98" s="87"/>
      <c r="AG98" s="250"/>
      <c r="AH98" s="215" t="b">
        <f>IF(OR(Order!AW247=Order!$AS$230,Order!AW247=Order!$AS$415,Order!AW247=Order!$AS$556,Order!AW247=Order!$AS$595,Order!AW247=Order!$AS$648,Order!AW247=Order!$AS$669,Order!AW247=Order!$AS$700,Order!AW247=Order!$AS$745),TRUE,FALSE)</f>
        <v>0</v>
      </c>
      <c r="AI98" s="238" t="b">
        <f t="shared" si="3"/>
        <v>0</v>
      </c>
      <c r="AJ98" s="215"/>
      <c r="AK98" s="218" t="b">
        <f t="shared" si="1"/>
        <v>0</v>
      </c>
      <c r="AL98" s="218" t="b">
        <f t="shared" si="2"/>
        <v>0</v>
      </c>
    </row>
    <row r="99" spans="1:38" s="129" customFormat="1" ht="20.149999999999999" customHeight="1">
      <c r="A99" s="72"/>
      <c r="B99" s="72"/>
      <c r="C99" s="239" t="str">
        <f>Order!AW248</f>
        <v/>
      </c>
      <c r="D99" s="72"/>
      <c r="E99" s="237"/>
      <c r="F99" s="237"/>
      <c r="G99" s="237"/>
      <c r="H99" s="237"/>
      <c r="I99" s="237"/>
      <c r="J99" s="237"/>
      <c r="K99" s="237"/>
      <c r="L99" s="237"/>
      <c r="M99" s="237"/>
      <c r="N99" s="237"/>
      <c r="O99" s="237"/>
      <c r="P99" s="715" t="str">
        <f>IF(AH99=TRUE,"",Order!AX248)</f>
        <v/>
      </c>
      <c r="Q99" s="715"/>
      <c r="R99" s="715"/>
      <c r="S99" s="87"/>
      <c r="T99" s="714" t="str" cm="1">
        <f t="array" ref="T99">IF(AH99=TRUE,_xlfn.IFS(C99=$AJ$76,Order!$B$123,C99=$AJ$78,Order!$H$123,C99=$AJ$79,Order!$N$123,C99=$AJ$80,Order!$T$123,C99=$AJ$81,Order!$Z$123,C99=$AJ$82,Order!$E$126,C99=$AJ$83,Order!$K$126,C99=$AJ$84,Order!$Q$126),Order!AY248)</f>
        <v/>
      </c>
      <c r="U99" s="714"/>
      <c r="V99" s="714"/>
      <c r="W99" s="714"/>
      <c r="X99" s="714"/>
      <c r="Y99" s="240"/>
      <c r="Z99" s="714" t="str" cm="1">
        <f t="array" ref="Z99">IF(AH99=TRUE,_xlfn.IFS(C99=$AJ$76,Order!$E$123,C99=$AJ$78,Order!$K$123,C99=$AJ$79,Order!$Q$123,C99=$AJ$80,Order!$W$123,C99=$AJ$81,Order!$AC$123,C99=$AJ$82,Order!$H$126,C99=$AJ$83,Order!$N$126,C99=$AJ$84,Order!Q1510),Order!AZ248)</f>
        <v/>
      </c>
      <c r="AA99" s="714"/>
      <c r="AB99" s="714"/>
      <c r="AC99" s="714"/>
      <c r="AD99" s="714"/>
      <c r="AE99" s="87"/>
      <c r="AF99" s="50"/>
      <c r="AG99" s="250"/>
      <c r="AH99" s="215" t="b">
        <f>IF(OR(Order!AW248=Order!$AS$230,Order!AW248=Order!$AS$415,Order!AW248=Order!$AS$556,Order!AW248=Order!$AS$595,Order!AW248=Order!$AS$648,Order!AW248=Order!$AS$669,Order!AW248=Order!$AS$700,Order!AW248=Order!$AS$745),TRUE,FALSE)</f>
        <v>0</v>
      </c>
      <c r="AI99" s="238" t="b">
        <f t="shared" si="3"/>
        <v>0</v>
      </c>
      <c r="AJ99" s="215"/>
      <c r="AK99" s="218" t="b">
        <f t="shared" si="1"/>
        <v>0</v>
      </c>
      <c r="AL99" s="218" t="b">
        <f t="shared" si="2"/>
        <v>0</v>
      </c>
    </row>
    <row r="100" spans="1:38" s="129" customFormat="1" ht="20.149999999999999" customHeight="1">
      <c r="A100" s="72"/>
      <c r="B100" s="72"/>
      <c r="C100" s="239" t="str">
        <f>Order!AW249</f>
        <v/>
      </c>
      <c r="D100" s="72"/>
      <c r="E100" s="237"/>
      <c r="F100" s="237"/>
      <c r="G100" s="237"/>
      <c r="H100" s="237"/>
      <c r="I100" s="237"/>
      <c r="J100" s="237"/>
      <c r="K100" s="237"/>
      <c r="L100" s="237"/>
      <c r="M100" s="237"/>
      <c r="N100" s="237"/>
      <c r="O100" s="237"/>
      <c r="P100" s="715" t="str">
        <f>IF(AH100=TRUE,"",Order!AX249)</f>
        <v/>
      </c>
      <c r="Q100" s="715"/>
      <c r="R100" s="715"/>
      <c r="S100" s="87"/>
      <c r="T100" s="714" t="str" cm="1">
        <f t="array" ref="T100">IF(AH100=TRUE,_xlfn.IFS(C100=$AJ$76,Order!$B$123,C100=$AJ$78,Order!$H$123,C100=$AJ$79,Order!$N$123,C100=$AJ$80,Order!$T$123,C100=$AJ$81,Order!$Z$123,C100=$AJ$82,Order!$E$126,C100=$AJ$83,Order!$K$126,C100=$AJ$84,Order!$Q$126),Order!AY249)</f>
        <v/>
      </c>
      <c r="U100" s="714"/>
      <c r="V100" s="714"/>
      <c r="W100" s="714"/>
      <c r="X100" s="714"/>
      <c r="Y100" s="240"/>
      <c r="Z100" s="714" t="str" cm="1">
        <f t="array" ref="Z100">IF(AH100=TRUE,_xlfn.IFS(C100=$AJ$76,Order!$E$123,C100=$AJ$78,Order!$K$123,C100=$AJ$79,Order!$Q$123,C100=$AJ$80,Order!$W$123,C100=$AJ$81,Order!$AC$123,C100=$AJ$82,Order!$H$126,C100=$AJ$83,Order!$N$126,C100=$AJ$84,Order!Q1511),Order!AZ249)</f>
        <v/>
      </c>
      <c r="AA100" s="714"/>
      <c r="AB100" s="714"/>
      <c r="AC100" s="714"/>
      <c r="AD100" s="714"/>
      <c r="AE100" s="87"/>
      <c r="AF100" s="50"/>
      <c r="AG100" s="250"/>
      <c r="AH100" s="215" t="b">
        <f>IF(OR(Order!AW249=Order!$AS$230,Order!AW249=Order!$AS$415,Order!AW249=Order!$AS$556,Order!AW249=Order!$AS$595,Order!AW249=Order!$AS$648,Order!AW249=Order!$AS$669,Order!AW249=Order!$AS$700,Order!AW249=Order!$AS$745),TRUE,FALSE)</f>
        <v>0</v>
      </c>
      <c r="AI100" s="238" t="b">
        <f t="shared" si="3"/>
        <v>0</v>
      </c>
      <c r="AJ100" s="215"/>
      <c r="AK100" s="218" t="b">
        <f t="shared" si="1"/>
        <v>0</v>
      </c>
      <c r="AL100" s="218" t="b">
        <f t="shared" si="2"/>
        <v>0</v>
      </c>
    </row>
    <row r="101" spans="1:38" s="129" customFormat="1" ht="20.149999999999999" customHeight="1">
      <c r="A101" s="72"/>
      <c r="B101" s="72"/>
      <c r="C101" s="239" t="str">
        <f>Order!AW250</f>
        <v/>
      </c>
      <c r="D101" s="72"/>
      <c r="E101" s="237"/>
      <c r="F101" s="237"/>
      <c r="G101" s="237"/>
      <c r="H101" s="237"/>
      <c r="I101" s="237"/>
      <c r="J101" s="237"/>
      <c r="K101" s="237"/>
      <c r="L101" s="237"/>
      <c r="M101" s="237"/>
      <c r="N101" s="237"/>
      <c r="O101" s="237"/>
      <c r="P101" s="715" t="str">
        <f>IF(AH101=TRUE,"",Order!AX250)</f>
        <v/>
      </c>
      <c r="Q101" s="715"/>
      <c r="R101" s="715"/>
      <c r="S101" s="87"/>
      <c r="T101" s="714" t="str" cm="1">
        <f t="array" ref="T101">IF(AH101=TRUE,_xlfn.IFS(C101=$AJ$76,Order!$B$123,C101=$AJ$78,Order!$H$123,C101=$AJ$79,Order!$N$123,C101=$AJ$80,Order!$T$123,C101=$AJ$81,Order!$Z$123,C101=$AJ$82,Order!$E$126,C101=$AJ$83,Order!$K$126,C101=$AJ$84,Order!$Q$126),Order!AY250)</f>
        <v/>
      </c>
      <c r="U101" s="714"/>
      <c r="V101" s="714"/>
      <c r="W101" s="714"/>
      <c r="X101" s="714"/>
      <c r="Y101" s="240"/>
      <c r="Z101" s="714" t="str" cm="1">
        <f t="array" ref="Z101">IF(AH101=TRUE,_xlfn.IFS(C101=$AJ$76,Order!$E$123,C101=$AJ$78,Order!$K$123,C101=$AJ$79,Order!$Q$123,C101=$AJ$80,Order!$W$123,C101=$AJ$81,Order!$AC$123,C101=$AJ$82,Order!$H$126,C101=$AJ$83,Order!$N$126,C101=$AJ$84,Order!Q1512),Order!AZ250)</f>
        <v/>
      </c>
      <c r="AA101" s="714"/>
      <c r="AB101" s="714"/>
      <c r="AC101" s="714"/>
      <c r="AD101" s="714"/>
      <c r="AE101" s="87"/>
      <c r="AF101" s="87"/>
      <c r="AG101" s="250"/>
      <c r="AH101" s="215" t="b">
        <f>IF(OR(Order!AW250=Order!$AS$230,Order!AW250=Order!$AS$415,Order!AW250=Order!$AS$556,Order!AW250=Order!$AS$595,Order!AW250=Order!$AS$648,Order!AW250=Order!$AS$669,Order!AW250=Order!$AS$700,Order!AW250=Order!$AS$745),TRUE,FALSE)</f>
        <v>0</v>
      </c>
      <c r="AI101" s="238" t="b">
        <f t="shared" si="3"/>
        <v>0</v>
      </c>
      <c r="AJ101" s="215"/>
      <c r="AK101" s="218" t="b">
        <f t="shared" si="1"/>
        <v>0</v>
      </c>
      <c r="AL101" s="218" t="b">
        <f t="shared" si="2"/>
        <v>0</v>
      </c>
    </row>
    <row r="102" spans="1:38" s="129" customFormat="1" ht="20.149999999999999" customHeight="1">
      <c r="A102" s="72"/>
      <c r="B102" s="72"/>
      <c r="C102" s="239" t="str">
        <f>Order!AW251</f>
        <v/>
      </c>
      <c r="D102" s="72"/>
      <c r="E102" s="237"/>
      <c r="F102" s="237"/>
      <c r="G102" s="237"/>
      <c r="H102" s="237"/>
      <c r="I102" s="237"/>
      <c r="J102" s="237"/>
      <c r="K102" s="237"/>
      <c r="L102" s="237"/>
      <c r="M102" s="237"/>
      <c r="N102" s="237"/>
      <c r="O102" s="237"/>
      <c r="P102" s="715" t="str">
        <f>IF(AH102=TRUE,"",Order!AX251)</f>
        <v/>
      </c>
      <c r="Q102" s="715"/>
      <c r="R102" s="715"/>
      <c r="S102" s="87"/>
      <c r="T102" s="714" t="str" cm="1">
        <f t="array" ref="T102">IF(AH102=TRUE,_xlfn.IFS(C102=$AJ$76,Order!$B$123,C102=$AJ$78,Order!$H$123,C102=$AJ$79,Order!$N$123,C102=$AJ$80,Order!$T$123,C102=$AJ$81,Order!$Z$123,C102=$AJ$82,Order!$E$126,C102=$AJ$83,Order!$K$126,C102=$AJ$84,Order!$Q$126),Order!AY251)</f>
        <v/>
      </c>
      <c r="U102" s="714"/>
      <c r="V102" s="714"/>
      <c r="W102" s="714"/>
      <c r="X102" s="714"/>
      <c r="Y102" s="240"/>
      <c r="Z102" s="714" t="str" cm="1">
        <f t="array" ref="Z102">IF(AH102=TRUE,_xlfn.IFS(C102=$AJ$76,Order!$E$123,C102=$AJ$78,Order!$K$123,C102=$AJ$79,Order!$Q$123,C102=$AJ$80,Order!$W$123,C102=$AJ$81,Order!$AC$123,C102=$AJ$82,Order!$H$126,C102=$AJ$83,Order!$N$126,C102=$AJ$84,Order!Q1513),Order!AZ251)</f>
        <v/>
      </c>
      <c r="AA102" s="714"/>
      <c r="AB102" s="714"/>
      <c r="AC102" s="714"/>
      <c r="AD102" s="714"/>
      <c r="AE102" s="87"/>
      <c r="AF102" s="50"/>
      <c r="AG102" s="250"/>
      <c r="AH102" s="215" t="b">
        <f>IF(OR(Order!AW251=Order!$AS$230,Order!AW251=Order!$AS$415,Order!AW251=Order!$AS$556,Order!AW251=Order!$AS$595,Order!AW251=Order!$AS$648,Order!AW251=Order!$AS$669,Order!AW251=Order!$AS$700,Order!AW251=Order!$AS$745),TRUE,FALSE)</f>
        <v>0</v>
      </c>
      <c r="AI102" s="238" t="b">
        <f t="shared" si="3"/>
        <v>0</v>
      </c>
      <c r="AJ102" s="215"/>
      <c r="AK102" s="218" t="b">
        <f t="shared" si="1"/>
        <v>0</v>
      </c>
      <c r="AL102" s="218" t="b">
        <f t="shared" si="2"/>
        <v>0</v>
      </c>
    </row>
    <row r="103" spans="1:38" s="129" customFormat="1" ht="20.149999999999999" customHeight="1">
      <c r="A103" s="72"/>
      <c r="B103" s="72"/>
      <c r="C103" s="239" t="str">
        <f>Order!AW252</f>
        <v/>
      </c>
      <c r="D103" s="72"/>
      <c r="E103" s="237"/>
      <c r="F103" s="237"/>
      <c r="G103" s="237"/>
      <c r="H103" s="237"/>
      <c r="I103" s="237"/>
      <c r="J103" s="237"/>
      <c r="K103" s="237"/>
      <c r="L103" s="237"/>
      <c r="M103" s="237"/>
      <c r="N103" s="237"/>
      <c r="O103" s="237"/>
      <c r="P103" s="715" t="str">
        <f>IF(AH103=TRUE,"",Order!AX252)</f>
        <v/>
      </c>
      <c r="Q103" s="715"/>
      <c r="R103" s="715"/>
      <c r="S103" s="87"/>
      <c r="T103" s="714" t="str" cm="1">
        <f t="array" ref="T103">IF(AH103=TRUE,_xlfn.IFS(C103=$AJ$76,Order!$B$123,C103=$AJ$78,Order!$H$123,C103=$AJ$79,Order!$N$123,C103=$AJ$80,Order!$T$123,C103=$AJ$81,Order!$Z$123,C103=$AJ$82,Order!$E$126,C103=$AJ$83,Order!$K$126,C103=$AJ$84,Order!$Q$126),Order!AY252)</f>
        <v/>
      </c>
      <c r="U103" s="714"/>
      <c r="V103" s="714"/>
      <c r="W103" s="714"/>
      <c r="X103" s="714"/>
      <c r="Y103" s="240"/>
      <c r="Z103" s="714" t="str" cm="1">
        <f t="array" ref="Z103">IF(AH103=TRUE,_xlfn.IFS(C103=$AJ$76,Order!$E$123,C103=$AJ$78,Order!$K$123,C103=$AJ$79,Order!$Q$123,C103=$AJ$80,Order!$W$123,C103=$AJ$81,Order!$AC$123,C103=$AJ$82,Order!$H$126,C103=$AJ$83,Order!$N$126,C103=$AJ$84,Order!Q1514),Order!AZ252)</f>
        <v/>
      </c>
      <c r="AA103" s="714"/>
      <c r="AB103" s="714"/>
      <c r="AC103" s="714"/>
      <c r="AD103" s="714"/>
      <c r="AE103" s="87"/>
      <c r="AF103" s="87"/>
      <c r="AG103" s="250"/>
      <c r="AH103" s="215" t="b">
        <f>IF(OR(Order!AW252=Order!$AS$230,Order!AW252=Order!$AS$415,Order!AW252=Order!$AS$556,Order!AW252=Order!$AS$595,Order!AW252=Order!$AS$648,Order!AW252=Order!$AS$669,Order!AW252=Order!$AS$700,Order!AW252=Order!$AS$745),TRUE,FALSE)</f>
        <v>0</v>
      </c>
      <c r="AI103" s="238" t="b">
        <f t="shared" si="3"/>
        <v>0</v>
      </c>
      <c r="AJ103" s="215"/>
      <c r="AK103" s="218" t="b">
        <f t="shared" si="1"/>
        <v>0</v>
      </c>
      <c r="AL103" s="218" t="b">
        <f t="shared" si="2"/>
        <v>0</v>
      </c>
    </row>
    <row r="104" spans="1:38" s="129" customFormat="1" ht="20.149999999999999" customHeight="1">
      <c r="A104" s="72"/>
      <c r="B104" s="72"/>
      <c r="C104" s="239" t="str">
        <f>Order!AW253</f>
        <v/>
      </c>
      <c r="D104" s="72"/>
      <c r="E104" s="237"/>
      <c r="F104" s="237"/>
      <c r="G104" s="237"/>
      <c r="H104" s="237"/>
      <c r="I104" s="237"/>
      <c r="J104" s="237"/>
      <c r="K104" s="237"/>
      <c r="L104" s="237"/>
      <c r="M104" s="237"/>
      <c r="N104" s="237"/>
      <c r="O104" s="237"/>
      <c r="P104" s="715" t="str">
        <f>IF(AH104=TRUE,"",Order!AX253)</f>
        <v/>
      </c>
      <c r="Q104" s="715"/>
      <c r="R104" s="715"/>
      <c r="S104" s="87"/>
      <c r="T104" s="714" t="str" cm="1">
        <f t="array" ref="T104">IF(AH104=TRUE,_xlfn.IFS(C104=$AJ$76,Order!$B$123,C104=$AJ$78,Order!$H$123,C104=$AJ$79,Order!$N$123,C104=$AJ$80,Order!$T$123,C104=$AJ$81,Order!$Z$123,C104=$AJ$82,Order!$E$126,C104=$AJ$83,Order!$K$126,C104=$AJ$84,Order!$Q$126),Order!AY253)</f>
        <v/>
      </c>
      <c r="U104" s="714"/>
      <c r="V104" s="714"/>
      <c r="W104" s="714"/>
      <c r="X104" s="714"/>
      <c r="Y104" s="240"/>
      <c r="Z104" s="714" t="str" cm="1">
        <f t="array" ref="Z104">IF(AH104=TRUE,_xlfn.IFS(C104=$AJ$76,Order!$E$123,C104=$AJ$78,Order!$K$123,C104=$AJ$79,Order!$Q$123,C104=$AJ$80,Order!$W$123,C104=$AJ$81,Order!$AC$123,C104=$AJ$82,Order!$H$126,C104=$AJ$83,Order!$N$126,C104=$AJ$84,Order!Q1515),Order!AZ253)</f>
        <v/>
      </c>
      <c r="AA104" s="714"/>
      <c r="AB104" s="714"/>
      <c r="AC104" s="714"/>
      <c r="AD104" s="714"/>
      <c r="AE104" s="87"/>
      <c r="AF104" s="50"/>
      <c r="AG104" s="250"/>
      <c r="AH104" s="215" t="b">
        <f>IF(OR(Order!AW253=Order!$AS$230,Order!AW253=Order!$AS$415,Order!AW253=Order!$AS$556,Order!AW253=Order!$AS$595,Order!AW253=Order!$AS$648,Order!AW253=Order!$AS$669,Order!AW253=Order!$AS$700,Order!AW253=Order!$AS$745),TRUE,FALSE)</f>
        <v>0</v>
      </c>
      <c r="AI104" s="238" t="b">
        <f t="shared" si="3"/>
        <v>0</v>
      </c>
      <c r="AJ104" s="215"/>
      <c r="AK104" s="218" t="b">
        <f t="shared" si="1"/>
        <v>0</v>
      </c>
      <c r="AL104" s="218" t="b">
        <f t="shared" si="2"/>
        <v>0</v>
      </c>
    </row>
    <row r="105" spans="1:38" s="129" customFormat="1" ht="20.149999999999999" customHeight="1">
      <c r="A105" s="72"/>
      <c r="B105" s="72"/>
      <c r="C105" s="239" t="str">
        <f>Order!AW254</f>
        <v/>
      </c>
      <c r="D105" s="72"/>
      <c r="E105" s="237"/>
      <c r="F105" s="237"/>
      <c r="G105" s="237"/>
      <c r="H105" s="237"/>
      <c r="I105" s="237"/>
      <c r="J105" s="237"/>
      <c r="K105" s="237"/>
      <c r="L105" s="237"/>
      <c r="M105" s="237"/>
      <c r="N105" s="237"/>
      <c r="O105" s="237"/>
      <c r="P105" s="715" t="str">
        <f>IF(AH105=TRUE,"",Order!AX254)</f>
        <v/>
      </c>
      <c r="Q105" s="715"/>
      <c r="R105" s="715"/>
      <c r="S105" s="87"/>
      <c r="T105" s="714" t="str" cm="1">
        <f t="array" ref="T105">IF(AH105=TRUE,_xlfn.IFS(C105=$AJ$76,Order!$B$123,C105=$AJ$78,Order!$H$123,C105=$AJ$79,Order!$N$123,C105=$AJ$80,Order!$T$123,C105=$AJ$81,Order!$Z$123,C105=$AJ$82,Order!$E$126,C105=$AJ$83,Order!$K$126,C105=$AJ$84,Order!$Q$126),Order!AY254)</f>
        <v/>
      </c>
      <c r="U105" s="714"/>
      <c r="V105" s="714"/>
      <c r="W105" s="714"/>
      <c r="X105" s="714"/>
      <c r="Y105" s="240"/>
      <c r="Z105" s="714" t="str" cm="1">
        <f t="array" ref="Z105">IF(AH105=TRUE,_xlfn.IFS(C105=$AJ$76,Order!$E$123,C105=$AJ$78,Order!$K$123,C105=$AJ$79,Order!$Q$123,C105=$AJ$80,Order!$W$123,C105=$AJ$81,Order!$AC$123,C105=$AJ$82,Order!$H$126,C105=$AJ$83,Order!$N$126,C105=$AJ$84,Order!Q1516),Order!AZ254)</f>
        <v/>
      </c>
      <c r="AA105" s="714"/>
      <c r="AB105" s="714"/>
      <c r="AC105" s="714"/>
      <c r="AD105" s="714"/>
      <c r="AE105" s="87"/>
      <c r="AF105" s="50"/>
      <c r="AG105" s="250"/>
      <c r="AH105" s="215" t="b">
        <f>IF(OR(Order!AW254=Order!$AS$230,Order!AW254=Order!$AS$415,Order!AW254=Order!$AS$556,Order!AW254=Order!$AS$595,Order!AW254=Order!$AS$648,Order!AW254=Order!$AS$669,Order!AW254=Order!$AS$700,Order!AW254=Order!$AS$745),TRUE,FALSE)</f>
        <v>0</v>
      </c>
      <c r="AI105" s="238" t="b">
        <f t="shared" si="3"/>
        <v>0</v>
      </c>
      <c r="AJ105" s="215"/>
      <c r="AK105" s="218" t="b">
        <f t="shared" si="1"/>
        <v>0</v>
      </c>
      <c r="AL105" s="218" t="b">
        <f t="shared" si="2"/>
        <v>0</v>
      </c>
    </row>
    <row r="106" spans="1:38" s="129" customFormat="1" ht="20.149999999999999" customHeight="1">
      <c r="A106" s="72"/>
      <c r="B106" s="72"/>
      <c r="C106" s="239" t="str">
        <f>Order!AW255</f>
        <v/>
      </c>
      <c r="D106" s="72"/>
      <c r="E106" s="237"/>
      <c r="F106" s="237"/>
      <c r="G106" s="237"/>
      <c r="H106" s="237"/>
      <c r="I106" s="237"/>
      <c r="J106" s="237"/>
      <c r="K106" s="237"/>
      <c r="L106" s="237"/>
      <c r="M106" s="237"/>
      <c r="N106" s="237"/>
      <c r="O106" s="237"/>
      <c r="P106" s="715" t="str">
        <f>IF(AH106=TRUE,"",Order!AX255)</f>
        <v/>
      </c>
      <c r="Q106" s="715"/>
      <c r="R106" s="715"/>
      <c r="S106" s="87"/>
      <c r="T106" s="714" t="str" cm="1">
        <f t="array" ref="T106">IF(AH106=TRUE,_xlfn.IFS(C106=$AJ$76,Order!$B$123,C106=$AJ$78,Order!$H$123,C106=$AJ$79,Order!$N$123,C106=$AJ$80,Order!$T$123,C106=$AJ$81,Order!$Z$123,C106=$AJ$82,Order!$E$126,C106=$AJ$83,Order!$K$126,C106=$AJ$84,Order!$Q$126),Order!AY255)</f>
        <v/>
      </c>
      <c r="U106" s="714"/>
      <c r="V106" s="714"/>
      <c r="W106" s="714"/>
      <c r="X106" s="714"/>
      <c r="Y106" s="240"/>
      <c r="Z106" s="714" t="str" cm="1">
        <f t="array" ref="Z106">IF(AH106=TRUE,_xlfn.IFS(C106=$AJ$76,Order!$E$123,C106=$AJ$78,Order!$K$123,C106=$AJ$79,Order!$Q$123,C106=$AJ$80,Order!$W$123,C106=$AJ$81,Order!$AC$123,C106=$AJ$82,Order!$H$126,C106=$AJ$83,Order!$N$126,C106=$AJ$84,Order!Q1517),Order!AZ255)</f>
        <v/>
      </c>
      <c r="AA106" s="714"/>
      <c r="AB106" s="714"/>
      <c r="AC106" s="714"/>
      <c r="AD106" s="714"/>
      <c r="AE106" s="87"/>
      <c r="AF106" s="87"/>
      <c r="AG106" s="250"/>
      <c r="AH106" s="215" t="b">
        <f>IF(OR(Order!AW255=Order!$AS$230,Order!AW255=Order!$AS$415,Order!AW255=Order!$AS$556,Order!AW255=Order!$AS$595,Order!AW255=Order!$AS$648,Order!AW255=Order!$AS$669,Order!AW255=Order!$AS$700,Order!AW255=Order!$AS$745),TRUE,FALSE)</f>
        <v>0</v>
      </c>
      <c r="AI106" s="238" t="b">
        <f t="shared" si="3"/>
        <v>0</v>
      </c>
      <c r="AJ106" s="215"/>
      <c r="AK106" s="218" t="b">
        <f t="shared" si="1"/>
        <v>0</v>
      </c>
      <c r="AL106" s="218" t="b">
        <f t="shared" si="2"/>
        <v>0</v>
      </c>
    </row>
    <row r="107" spans="1:38" s="129" customFormat="1" ht="20.149999999999999" customHeight="1">
      <c r="A107" s="72"/>
      <c r="B107" s="72"/>
      <c r="C107" s="239" t="str">
        <f>Order!AW256</f>
        <v/>
      </c>
      <c r="D107" s="72"/>
      <c r="E107" s="237"/>
      <c r="F107" s="237"/>
      <c r="G107" s="237"/>
      <c r="H107" s="237"/>
      <c r="I107" s="237"/>
      <c r="J107" s="237"/>
      <c r="K107" s="237"/>
      <c r="L107" s="237"/>
      <c r="M107" s="237"/>
      <c r="N107" s="237"/>
      <c r="O107" s="237"/>
      <c r="P107" s="715" t="str">
        <f>IF(AH107=TRUE,"",Order!AX256)</f>
        <v/>
      </c>
      <c r="Q107" s="715"/>
      <c r="R107" s="715"/>
      <c r="S107" s="87"/>
      <c r="T107" s="714" t="str" cm="1">
        <f t="array" ref="T107">IF(AH107=TRUE,_xlfn.IFS(C107=$AJ$76,Order!$B$123,C107=$AJ$78,Order!$H$123,C107=$AJ$79,Order!$N$123,C107=$AJ$80,Order!$T$123,C107=$AJ$81,Order!$Z$123,C107=$AJ$82,Order!$E$126,C107=$AJ$83,Order!$K$126,C107=$AJ$84,Order!$Q$126),Order!AY256)</f>
        <v/>
      </c>
      <c r="U107" s="714"/>
      <c r="V107" s="714"/>
      <c r="W107" s="714"/>
      <c r="X107" s="714"/>
      <c r="Y107" s="240"/>
      <c r="Z107" s="714" t="str" cm="1">
        <f t="array" ref="Z107">IF(AH107=TRUE,_xlfn.IFS(C107=$AJ$76,Order!$E$123,C107=$AJ$78,Order!$K$123,C107=$AJ$79,Order!$Q$123,C107=$AJ$80,Order!$W$123,C107=$AJ$81,Order!$AC$123,C107=$AJ$82,Order!$H$126,C107=$AJ$83,Order!$N$126,C107=$AJ$84,Order!Q1518),Order!AZ256)</f>
        <v/>
      </c>
      <c r="AA107" s="714"/>
      <c r="AB107" s="714"/>
      <c r="AC107" s="714"/>
      <c r="AD107" s="714"/>
      <c r="AE107" s="87"/>
      <c r="AF107" s="50"/>
      <c r="AG107" s="250"/>
      <c r="AH107" s="215" t="b">
        <f>IF(OR(Order!AW256=Order!$AS$230,Order!AW256=Order!$AS$415,Order!AW256=Order!$AS$556,Order!AW256=Order!$AS$595,Order!AW256=Order!$AS$648,Order!AW256=Order!$AS$669,Order!AW256=Order!$AS$700,Order!AW256=Order!$AS$745),TRUE,FALSE)</f>
        <v>0</v>
      </c>
      <c r="AI107" s="238" t="b">
        <f t="shared" si="3"/>
        <v>0</v>
      </c>
      <c r="AJ107" s="215"/>
      <c r="AK107" s="218" t="b">
        <f t="shared" si="1"/>
        <v>0</v>
      </c>
      <c r="AL107" s="218" t="b">
        <f t="shared" si="2"/>
        <v>0</v>
      </c>
    </row>
    <row r="108" spans="1:38" s="129" customFormat="1" ht="20.149999999999999" customHeight="1">
      <c r="A108" s="72"/>
      <c r="B108" s="72"/>
      <c r="C108" s="239" t="str">
        <f>Order!AW257</f>
        <v/>
      </c>
      <c r="D108" s="72"/>
      <c r="E108" s="237"/>
      <c r="F108" s="237"/>
      <c r="G108" s="237"/>
      <c r="H108" s="237"/>
      <c r="I108" s="237"/>
      <c r="J108" s="237"/>
      <c r="K108" s="237"/>
      <c r="L108" s="237"/>
      <c r="M108" s="237"/>
      <c r="N108" s="237"/>
      <c r="O108" s="237"/>
      <c r="P108" s="715" t="str">
        <f>IF(AH108=TRUE,"",Order!AX257)</f>
        <v/>
      </c>
      <c r="Q108" s="715"/>
      <c r="R108" s="715"/>
      <c r="S108" s="87"/>
      <c r="T108" s="714" t="str" cm="1">
        <f t="array" ref="T108">IF(AH108=TRUE,_xlfn.IFS(C108=$AJ$76,Order!$B$123,C108=$AJ$78,Order!$H$123,C108=$AJ$79,Order!$N$123,C108=$AJ$80,Order!$T$123,C108=$AJ$81,Order!$Z$123,C108=$AJ$82,Order!$E$126,C108=$AJ$83,Order!$K$126,C108=$AJ$84,Order!$Q$126),Order!AY257)</f>
        <v/>
      </c>
      <c r="U108" s="714"/>
      <c r="V108" s="714"/>
      <c r="W108" s="714"/>
      <c r="X108" s="714"/>
      <c r="Y108" s="240"/>
      <c r="Z108" s="714" t="str" cm="1">
        <f t="array" ref="Z108">IF(AH108=TRUE,_xlfn.IFS(C108=$AJ$76,Order!$E$123,C108=$AJ$78,Order!$K$123,C108=$AJ$79,Order!$Q$123,C108=$AJ$80,Order!$W$123,C108=$AJ$81,Order!$AC$123,C108=$AJ$82,Order!$H$126,C108=$AJ$83,Order!$N$126,C108=$AJ$84,Order!Q1519),Order!AZ257)</f>
        <v/>
      </c>
      <c r="AA108" s="714"/>
      <c r="AB108" s="714"/>
      <c r="AC108" s="714"/>
      <c r="AD108" s="714"/>
      <c r="AE108" s="87"/>
      <c r="AF108" s="50"/>
      <c r="AG108" s="250"/>
      <c r="AH108" s="215" t="b">
        <f>IF(OR(Order!AW257=Order!$AS$230,Order!AW257=Order!$AS$415,Order!AW257=Order!$AS$556,Order!AW257=Order!$AS$595,Order!AW257=Order!$AS$648,Order!AW257=Order!$AS$669,Order!AW257=Order!$AS$700,Order!AW257=Order!$AS$745),TRUE,FALSE)</f>
        <v>0</v>
      </c>
      <c r="AI108" s="238" t="b">
        <f t="shared" si="3"/>
        <v>0</v>
      </c>
      <c r="AJ108" s="215"/>
      <c r="AK108" s="218" t="b">
        <f t="shared" si="1"/>
        <v>0</v>
      </c>
      <c r="AL108" s="218" t="b">
        <f t="shared" si="2"/>
        <v>0</v>
      </c>
    </row>
    <row r="109" spans="1:38" s="129" customFormat="1" ht="20.149999999999999" customHeight="1">
      <c r="A109" s="72"/>
      <c r="B109" s="72"/>
      <c r="C109" s="239" t="str">
        <f>Order!AW258</f>
        <v/>
      </c>
      <c r="D109" s="72"/>
      <c r="E109" s="237"/>
      <c r="F109" s="237"/>
      <c r="G109" s="237"/>
      <c r="H109" s="237"/>
      <c r="I109" s="237"/>
      <c r="J109" s="237"/>
      <c r="K109" s="237"/>
      <c r="L109" s="237"/>
      <c r="M109" s="237"/>
      <c r="N109" s="237"/>
      <c r="O109" s="237"/>
      <c r="P109" s="715" t="str">
        <f>IF(AH109=TRUE,"",Order!AX258)</f>
        <v/>
      </c>
      <c r="Q109" s="715"/>
      <c r="R109" s="715"/>
      <c r="S109" s="87"/>
      <c r="T109" s="714" t="str" cm="1">
        <f t="array" ref="T109">IF(AH109=TRUE,_xlfn.IFS(C109=$AJ$76,Order!$B$123,C109=$AJ$78,Order!$H$123,C109=$AJ$79,Order!$N$123,C109=$AJ$80,Order!$T$123,C109=$AJ$81,Order!$Z$123,C109=$AJ$82,Order!$E$126,C109=$AJ$83,Order!$K$126,C109=$AJ$84,Order!$Q$126),Order!AY258)</f>
        <v/>
      </c>
      <c r="U109" s="714"/>
      <c r="V109" s="714"/>
      <c r="W109" s="714"/>
      <c r="X109" s="714"/>
      <c r="Y109" s="240"/>
      <c r="Z109" s="714" t="str" cm="1">
        <f t="array" ref="Z109">IF(AH109=TRUE,_xlfn.IFS(C109=$AJ$76,Order!$E$123,C109=$AJ$78,Order!$K$123,C109=$AJ$79,Order!$Q$123,C109=$AJ$80,Order!$W$123,C109=$AJ$81,Order!$AC$123,C109=$AJ$82,Order!$H$126,C109=$AJ$83,Order!$N$126,C109=$AJ$84,Order!Q1520),Order!AZ258)</f>
        <v/>
      </c>
      <c r="AA109" s="714"/>
      <c r="AB109" s="714"/>
      <c r="AC109" s="714"/>
      <c r="AD109" s="714"/>
      <c r="AE109" s="87"/>
      <c r="AF109" s="87"/>
      <c r="AG109" s="250"/>
      <c r="AH109" s="215" t="b">
        <f>IF(OR(Order!AW258=Order!$AS$230,Order!AW258=Order!$AS$415,Order!AW258=Order!$AS$556,Order!AW258=Order!$AS$595,Order!AW258=Order!$AS$648,Order!AW258=Order!$AS$669,Order!AW258=Order!$AS$700,Order!AW258=Order!$AS$745),TRUE,FALSE)</f>
        <v>0</v>
      </c>
      <c r="AI109" s="238" t="b">
        <f t="shared" si="3"/>
        <v>0</v>
      </c>
      <c r="AJ109" s="215"/>
      <c r="AK109" s="218" t="b">
        <f t="shared" si="1"/>
        <v>0</v>
      </c>
      <c r="AL109" s="218" t="b">
        <f t="shared" si="2"/>
        <v>0</v>
      </c>
    </row>
    <row r="110" spans="1:38" s="129" customFormat="1" ht="20.149999999999999" customHeight="1">
      <c r="A110" s="72"/>
      <c r="B110" s="72"/>
      <c r="C110" s="239" t="str">
        <f>Order!AW259</f>
        <v/>
      </c>
      <c r="D110" s="72"/>
      <c r="E110" s="237"/>
      <c r="F110" s="237"/>
      <c r="G110" s="237"/>
      <c r="H110" s="237"/>
      <c r="I110" s="237"/>
      <c r="J110" s="237"/>
      <c r="K110" s="237"/>
      <c r="L110" s="237"/>
      <c r="M110" s="237"/>
      <c r="N110" s="237"/>
      <c r="O110" s="237"/>
      <c r="P110" s="715" t="str">
        <f>IF(AH110=TRUE,"",Order!AX259)</f>
        <v/>
      </c>
      <c r="Q110" s="715"/>
      <c r="R110" s="715"/>
      <c r="S110" s="87"/>
      <c r="T110" s="714" t="str" cm="1">
        <f t="array" ref="T110">IF(AH110=TRUE,_xlfn.IFS(C110=$AJ$76,Order!$B$123,C110=$AJ$78,Order!$H$123,C110=$AJ$79,Order!$N$123,C110=$AJ$80,Order!$T$123,C110=$AJ$81,Order!$Z$123,C110=$AJ$82,Order!$E$126,C110=$AJ$83,Order!$K$126,C110=$AJ$84,Order!$Q$126),Order!AY259)</f>
        <v/>
      </c>
      <c r="U110" s="714"/>
      <c r="V110" s="714"/>
      <c r="W110" s="714"/>
      <c r="X110" s="714"/>
      <c r="Y110" s="240"/>
      <c r="Z110" s="714" t="str" cm="1">
        <f t="array" ref="Z110">IF(AH110=TRUE,_xlfn.IFS(C110=$AJ$76,Order!$E$123,C110=$AJ$78,Order!$K$123,C110=$AJ$79,Order!$Q$123,C110=$AJ$80,Order!$W$123,C110=$AJ$81,Order!$AC$123,C110=$AJ$82,Order!$H$126,C110=$AJ$83,Order!$N$126,C110=$AJ$84,Order!Q1521),Order!AZ259)</f>
        <v/>
      </c>
      <c r="AA110" s="714"/>
      <c r="AB110" s="714"/>
      <c r="AC110" s="714"/>
      <c r="AD110" s="714"/>
      <c r="AE110" s="87"/>
      <c r="AF110" s="50"/>
      <c r="AG110" s="250"/>
      <c r="AH110" s="215" t="b">
        <f>IF(OR(Order!AW259=Order!$AS$230,Order!AW259=Order!$AS$415,Order!AW259=Order!$AS$556,Order!AW259=Order!$AS$595,Order!AW259=Order!$AS$648,Order!AW259=Order!$AS$669,Order!AW259=Order!$AS$700,Order!AW259=Order!$AS$745),TRUE,FALSE)</f>
        <v>0</v>
      </c>
      <c r="AI110" s="238" t="b">
        <f t="shared" si="3"/>
        <v>0</v>
      </c>
      <c r="AJ110" s="215"/>
      <c r="AK110" s="218" t="b">
        <f t="shared" si="1"/>
        <v>0</v>
      </c>
      <c r="AL110" s="218" t="b">
        <f t="shared" si="2"/>
        <v>0</v>
      </c>
    </row>
    <row r="111" spans="1:38" s="129" customFormat="1" ht="20.149999999999999" customHeight="1">
      <c r="A111" s="72"/>
      <c r="B111" s="72"/>
      <c r="C111" s="239" t="str">
        <f>Order!AW260</f>
        <v/>
      </c>
      <c r="D111" s="72"/>
      <c r="E111" s="237"/>
      <c r="F111" s="237"/>
      <c r="G111" s="237"/>
      <c r="H111" s="237"/>
      <c r="I111" s="237"/>
      <c r="J111" s="237"/>
      <c r="K111" s="237"/>
      <c r="L111" s="237"/>
      <c r="M111" s="237"/>
      <c r="N111" s="237"/>
      <c r="O111" s="237"/>
      <c r="P111" s="715" t="str">
        <f>IF(AH111=TRUE,"",Order!AX260)</f>
        <v/>
      </c>
      <c r="Q111" s="715"/>
      <c r="R111" s="715"/>
      <c r="S111" s="87"/>
      <c r="T111" s="714" t="str" cm="1">
        <f t="array" ref="T111">IF(AH111=TRUE,_xlfn.IFS(C111=$AJ$76,Order!$B$123,C111=$AJ$78,Order!$H$123,C111=$AJ$79,Order!$N$123,C111=$AJ$80,Order!$T$123,C111=$AJ$81,Order!$Z$123,C111=$AJ$82,Order!$E$126,C111=$AJ$83,Order!$K$126,C111=$AJ$84,Order!$Q$126),Order!AY260)</f>
        <v/>
      </c>
      <c r="U111" s="714"/>
      <c r="V111" s="714"/>
      <c r="W111" s="714"/>
      <c r="X111" s="714"/>
      <c r="Y111" s="240"/>
      <c r="Z111" s="714" t="str" cm="1">
        <f t="array" ref="Z111">IF(AH111=TRUE,_xlfn.IFS(C111=$AJ$76,Order!$E$123,C111=$AJ$78,Order!$K$123,C111=$AJ$79,Order!$Q$123,C111=$AJ$80,Order!$W$123,C111=$AJ$81,Order!$AC$123,C111=$AJ$82,Order!$H$126,C111=$AJ$83,Order!$N$126,C111=$AJ$84,Order!Q1522),Order!AZ260)</f>
        <v/>
      </c>
      <c r="AA111" s="714"/>
      <c r="AB111" s="714"/>
      <c r="AC111" s="714"/>
      <c r="AD111" s="714"/>
      <c r="AE111" s="87"/>
      <c r="AF111" s="50"/>
      <c r="AG111" s="250"/>
      <c r="AH111" s="215" t="b">
        <f>IF(OR(Order!AW260=Order!$AS$230,Order!AW260=Order!$AS$415,Order!AW260=Order!$AS$556,Order!AW260=Order!$AS$595,Order!AW260=Order!$AS$648,Order!AW260=Order!$AS$669,Order!AW260=Order!$AS$700,Order!AW260=Order!$AS$745),TRUE,FALSE)</f>
        <v>0</v>
      </c>
      <c r="AI111" s="238" t="b">
        <f t="shared" si="3"/>
        <v>0</v>
      </c>
      <c r="AJ111" s="215"/>
      <c r="AK111" s="218" t="b">
        <f t="shared" si="1"/>
        <v>0</v>
      </c>
      <c r="AL111" s="218" t="b">
        <f t="shared" si="2"/>
        <v>0</v>
      </c>
    </row>
    <row r="112" spans="1:38" s="129" customFormat="1" ht="20.149999999999999" customHeight="1">
      <c r="A112" s="72"/>
      <c r="B112" s="72"/>
      <c r="C112" s="239" t="str">
        <f>Order!AW261</f>
        <v/>
      </c>
      <c r="D112" s="72"/>
      <c r="E112" s="237"/>
      <c r="F112" s="237"/>
      <c r="G112" s="237"/>
      <c r="H112" s="237"/>
      <c r="I112" s="237"/>
      <c r="J112" s="237"/>
      <c r="K112" s="237"/>
      <c r="L112" s="237"/>
      <c r="M112" s="237"/>
      <c r="N112" s="237"/>
      <c r="O112" s="237"/>
      <c r="P112" s="715" t="str">
        <f>IF(AH112=TRUE,"",Order!AX261)</f>
        <v/>
      </c>
      <c r="Q112" s="715"/>
      <c r="R112" s="715"/>
      <c r="S112" s="87"/>
      <c r="T112" s="714" t="str" cm="1">
        <f t="array" ref="T112">IF(AH112=TRUE,_xlfn.IFS(C112=$AJ$76,Order!$B$123,C112=$AJ$78,Order!$H$123,C112=$AJ$79,Order!$N$123,C112=$AJ$80,Order!$T$123,C112=$AJ$81,Order!$Z$123,C112=$AJ$82,Order!$E$126,C112=$AJ$83,Order!$K$126,C112=$AJ$84,Order!$Q$126),Order!AY261)</f>
        <v/>
      </c>
      <c r="U112" s="714"/>
      <c r="V112" s="714"/>
      <c r="W112" s="714"/>
      <c r="X112" s="714"/>
      <c r="Y112" s="240"/>
      <c r="Z112" s="714" t="str" cm="1">
        <f t="array" ref="Z112">IF(AH112=TRUE,_xlfn.IFS(C112=$AJ$76,Order!$E$123,C112=$AJ$78,Order!$K$123,C112=$AJ$79,Order!$Q$123,C112=$AJ$80,Order!$W$123,C112=$AJ$81,Order!$AC$123,C112=$AJ$82,Order!$H$126,C112=$AJ$83,Order!$N$126,C112=$AJ$84,Order!Q1523),Order!AZ261)</f>
        <v/>
      </c>
      <c r="AA112" s="714"/>
      <c r="AB112" s="714"/>
      <c r="AC112" s="714"/>
      <c r="AD112" s="714"/>
      <c r="AE112" s="87"/>
      <c r="AF112" s="87"/>
      <c r="AG112" s="250"/>
      <c r="AH112" s="215" t="b">
        <f>IF(OR(Order!AW261=Order!$AS$230,Order!AW261=Order!$AS$415,Order!AW261=Order!$AS$556,Order!AW261=Order!$AS$595,Order!AW261=Order!$AS$648,Order!AW261=Order!$AS$669,Order!AW261=Order!$AS$700,Order!AW261=Order!$AS$745),TRUE,FALSE)</f>
        <v>0</v>
      </c>
      <c r="AI112" s="238" t="b">
        <f t="shared" si="3"/>
        <v>0</v>
      </c>
      <c r="AJ112" s="215"/>
      <c r="AK112" s="218" t="b">
        <f t="shared" si="1"/>
        <v>0</v>
      </c>
      <c r="AL112" s="218" t="b">
        <f t="shared" si="2"/>
        <v>0</v>
      </c>
    </row>
    <row r="113" spans="1:36" ht="7.5" customHeight="1" thickBo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6" ht="10" customHeight="1">
      <c r="A114" s="21"/>
      <c r="B114" s="223"/>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5"/>
      <c r="AF114" s="21"/>
    </row>
    <row r="115" spans="1:36" ht="20.149999999999999" customHeight="1">
      <c r="A115" s="21"/>
      <c r="B115" s="226"/>
      <c r="C115" s="475" t="s">
        <v>82</v>
      </c>
      <c r="D115" s="475"/>
      <c r="E115" s="475"/>
      <c r="F115" s="475"/>
      <c r="G115" s="475"/>
      <c r="H115" s="475"/>
      <c r="I115" s="475"/>
      <c r="J115" s="475"/>
      <c r="K115" s="475"/>
      <c r="L115" s="475"/>
      <c r="M115" s="475"/>
      <c r="N115" s="475"/>
      <c r="O115" s="475"/>
      <c r="P115" s="475"/>
      <c r="Q115" s="475"/>
      <c r="R115" s="475"/>
      <c r="S115" s="475"/>
      <c r="T115" s="475"/>
      <c r="U115" s="475"/>
      <c r="V115" s="475"/>
      <c r="W115" s="475"/>
      <c r="X115" s="475"/>
      <c r="Y115" s="475"/>
      <c r="Z115" s="475"/>
      <c r="AA115" s="475"/>
      <c r="AB115" s="475"/>
      <c r="AC115" s="475"/>
      <c r="AD115" s="475"/>
      <c r="AE115" s="227"/>
      <c r="AF115" s="21"/>
    </row>
    <row r="116" spans="1:36" ht="10" customHeight="1" thickBot="1">
      <c r="A116" s="21"/>
      <c r="B116" s="228"/>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30"/>
      <c r="AF116" s="21"/>
    </row>
    <row r="117" spans="1:36" ht="10"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6" ht="20.149999999999999" customHeight="1">
      <c r="A118" s="57"/>
      <c r="B118" s="413" t="str" cm="1">
        <f t="array" ref="B118">IFERROR(_xlfn.IFS(Order!Y155=TRUE,AH118,Order!Y161=TRUE,AI118,Order!U163=TRUE,#REF!),"No payment preference selected")</f>
        <v>No payment preference selected</v>
      </c>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21"/>
      <c r="AH118" s="100" t="s">
        <v>885</v>
      </c>
      <c r="AI118" s="100" t="s">
        <v>886</v>
      </c>
      <c r="AJ118" s="100" t="s">
        <v>885</v>
      </c>
    </row>
    <row r="119" spans="1:36" ht="7.5" customHeight="1" thickBo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6" ht="10" customHeight="1">
      <c r="A120" s="21"/>
      <c r="B120" s="223"/>
      <c r="C120" s="224"/>
      <c r="D120" s="224"/>
      <c r="E120" s="224"/>
      <c r="F120" s="224"/>
      <c r="G120" s="224"/>
      <c r="H120" s="224"/>
      <c r="I120" s="224"/>
      <c r="J120" s="224"/>
      <c r="K120" s="224"/>
      <c r="L120" s="224"/>
      <c r="M120" s="224"/>
      <c r="N120" s="224"/>
      <c r="O120" s="224"/>
      <c r="P120" s="224"/>
      <c r="Q120" s="224"/>
      <c r="R120" s="224"/>
      <c r="S120" s="224"/>
      <c r="T120" s="224"/>
      <c r="U120" s="224"/>
      <c r="V120" s="224"/>
      <c r="W120" s="224"/>
      <c r="X120" s="224"/>
      <c r="Y120" s="224"/>
      <c r="Z120" s="224"/>
      <c r="AA120" s="224"/>
      <c r="AB120" s="224"/>
      <c r="AC120" s="224"/>
      <c r="AD120" s="224"/>
      <c r="AE120" s="225"/>
      <c r="AF120" s="21"/>
    </row>
    <row r="121" spans="1:36" ht="20.149999999999999" customHeight="1">
      <c r="A121" s="21"/>
      <c r="B121" s="226"/>
      <c r="C121" s="475" t="s">
        <v>887</v>
      </c>
      <c r="D121" s="475"/>
      <c r="E121" s="475"/>
      <c r="F121" s="475"/>
      <c r="G121" s="475"/>
      <c r="H121" s="475"/>
      <c r="I121" s="475"/>
      <c r="J121" s="475"/>
      <c r="K121" s="475"/>
      <c r="L121" s="475"/>
      <c r="M121" s="475"/>
      <c r="N121" s="475"/>
      <c r="O121" s="475"/>
      <c r="P121" s="475"/>
      <c r="Q121" s="475"/>
      <c r="R121" s="475"/>
      <c r="S121" s="475"/>
      <c r="T121" s="475"/>
      <c r="U121" s="475"/>
      <c r="V121" s="475"/>
      <c r="W121" s="475"/>
      <c r="X121" s="475"/>
      <c r="Y121" s="475"/>
      <c r="Z121" s="475"/>
      <c r="AA121" s="475"/>
      <c r="AB121" s="475"/>
      <c r="AC121" s="475"/>
      <c r="AD121" s="475"/>
      <c r="AE121" s="227"/>
      <c r="AF121" s="21"/>
    </row>
    <row r="122" spans="1:36" ht="10" customHeight="1" thickBot="1">
      <c r="A122" s="21"/>
      <c r="B122" s="228"/>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30"/>
      <c r="AF122" s="21"/>
    </row>
    <row r="123" spans="1:36" ht="10"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6" ht="20.149999999999999" customHeight="1">
      <c r="A124" s="57"/>
      <c r="B124" s="413" t="str">
        <f>IF(Order!Y136=TRUE,"OPT IN","OPT OUT")</f>
        <v>OPT OUT</v>
      </c>
      <c r="C124" s="413"/>
      <c r="D124" s="413"/>
      <c r="E124" s="413"/>
      <c r="F124" s="413"/>
      <c r="G124" s="413"/>
      <c r="H124" s="413"/>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21"/>
      <c r="AI124" s="100"/>
    </row>
    <row r="125" spans="1:36" ht="7.5" customHeight="1" thickBo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6" ht="10" customHeight="1">
      <c r="A126" s="21"/>
      <c r="B126" s="223"/>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4"/>
      <c r="AC126" s="224"/>
      <c r="AD126" s="224"/>
      <c r="AE126" s="225"/>
      <c r="AF126" s="21"/>
    </row>
    <row r="127" spans="1:36" ht="20.149999999999999" customHeight="1">
      <c r="A127" s="21"/>
      <c r="B127" s="226"/>
      <c r="C127" s="475" t="s">
        <v>888</v>
      </c>
      <c r="D127" s="475"/>
      <c r="E127" s="475"/>
      <c r="F127" s="475"/>
      <c r="G127" s="475"/>
      <c r="H127" s="475"/>
      <c r="I127" s="475"/>
      <c r="J127" s="475"/>
      <c r="K127" s="475"/>
      <c r="L127" s="475"/>
      <c r="M127" s="475"/>
      <c r="N127" s="475"/>
      <c r="O127" s="475"/>
      <c r="P127" s="475"/>
      <c r="Q127" s="475"/>
      <c r="R127" s="475"/>
      <c r="S127" s="475"/>
      <c r="T127" s="475"/>
      <c r="U127" s="475"/>
      <c r="V127" s="475"/>
      <c r="W127" s="475"/>
      <c r="X127" s="475"/>
      <c r="Y127" s="475"/>
      <c r="Z127" s="475"/>
      <c r="AA127" s="475"/>
      <c r="AB127" s="475"/>
      <c r="AC127" s="475"/>
      <c r="AD127" s="475"/>
      <c r="AE127" s="227"/>
      <c r="AF127" s="21"/>
    </row>
    <row r="128" spans="1:36" ht="10" customHeight="1" thickBot="1">
      <c r="A128" s="21"/>
      <c r="B128" s="228"/>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30"/>
      <c r="AF128" s="21"/>
    </row>
    <row r="129" spans="1:35" ht="10"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5" ht="30" customHeight="1">
      <c r="A130" s="57"/>
      <c r="B130" s="40"/>
      <c r="C130" s="445" t="s">
        <v>889</v>
      </c>
      <c r="D130" s="445"/>
      <c r="E130" s="445"/>
      <c r="F130" s="467" t="str">
        <f>IF(ISBLANK(Order!G174),"",Order!G174)</f>
        <v/>
      </c>
      <c r="G130" s="467"/>
      <c r="H130" s="467"/>
      <c r="I130" s="467"/>
      <c r="J130" s="467"/>
      <c r="K130" s="467"/>
      <c r="L130" s="467"/>
      <c r="M130" s="467"/>
      <c r="N130" s="467"/>
      <c r="O130" s="467"/>
      <c r="P130" s="467"/>
      <c r="Q130" s="467"/>
      <c r="R130" s="467"/>
      <c r="S130" s="467"/>
      <c r="T130" s="467"/>
      <c r="U130" s="40"/>
      <c r="V130" s="445" t="s">
        <v>50</v>
      </c>
      <c r="W130" s="445"/>
      <c r="X130" s="445"/>
      <c r="Y130" s="707" t="str">
        <f>IF(ISBLANK(Order!W174),"",Order!W174)</f>
        <v/>
      </c>
      <c r="Z130" s="707"/>
      <c r="AA130" s="707"/>
      <c r="AB130" s="707"/>
      <c r="AC130" s="707"/>
      <c r="AD130" s="707"/>
      <c r="AE130" s="40"/>
      <c r="AF130" s="21"/>
      <c r="AI130" s="100"/>
    </row>
    <row r="131" spans="1:35" ht="7.5" customHeight="1" thickBo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5" ht="10" customHeight="1">
      <c r="A132" s="21"/>
      <c r="B132" s="223"/>
      <c r="C132" s="224"/>
      <c r="D132" s="224"/>
      <c r="E132" s="224"/>
      <c r="F132" s="224"/>
      <c r="G132" s="224"/>
      <c r="H132" s="224"/>
      <c r="I132" s="224"/>
      <c r="J132" s="224"/>
      <c r="K132" s="224"/>
      <c r="L132" s="224"/>
      <c r="M132" s="224"/>
      <c r="N132" s="224"/>
      <c r="O132" s="224"/>
      <c r="P132" s="224"/>
      <c r="Q132" s="224"/>
      <c r="R132" s="224"/>
      <c r="S132" s="224"/>
      <c r="T132" s="224"/>
      <c r="U132" s="224"/>
      <c r="V132" s="224"/>
      <c r="W132" s="224"/>
      <c r="X132" s="224"/>
      <c r="Y132" s="224"/>
      <c r="Z132" s="224"/>
      <c r="AA132" s="224"/>
      <c r="AB132" s="224"/>
      <c r="AC132" s="224"/>
      <c r="AD132" s="224"/>
      <c r="AE132" s="225"/>
      <c r="AF132" s="21"/>
    </row>
    <row r="133" spans="1:35" ht="20.149999999999999" customHeight="1">
      <c r="A133" s="21"/>
      <c r="B133" s="226"/>
      <c r="C133" s="475" t="s">
        <v>890</v>
      </c>
      <c r="D133" s="475"/>
      <c r="E133" s="475"/>
      <c r="F133" s="475"/>
      <c r="G133" s="475"/>
      <c r="H133" s="475"/>
      <c r="I133" s="475"/>
      <c r="J133" s="475"/>
      <c r="K133" s="475"/>
      <c r="L133" s="475"/>
      <c r="M133" s="475"/>
      <c r="N133" s="475"/>
      <c r="O133" s="475"/>
      <c r="P133" s="475"/>
      <c r="Q133" s="475"/>
      <c r="R133" s="475"/>
      <c r="S133" s="475"/>
      <c r="T133" s="475"/>
      <c r="U133" s="475"/>
      <c r="V133" s="475"/>
      <c r="W133" s="475"/>
      <c r="X133" s="475"/>
      <c r="Y133" s="475"/>
      <c r="Z133" s="475"/>
      <c r="AA133" s="475"/>
      <c r="AB133" s="475"/>
      <c r="AC133" s="475"/>
      <c r="AD133" s="475"/>
      <c r="AE133" s="227"/>
      <c r="AF133" s="21"/>
    </row>
    <row r="134" spans="1:35" ht="10" customHeight="1" thickBot="1">
      <c r="A134" s="21"/>
      <c r="B134" s="228"/>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c r="AE134" s="230"/>
      <c r="AF134" s="21"/>
    </row>
    <row r="135" spans="1:35" ht="10"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5" ht="50.15" customHeight="1">
      <c r="A136" s="57"/>
      <c r="B136" s="448" t="str">
        <f>IF(ISBLANK(Order!C143),"",Order!C143)</f>
        <v/>
      </c>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449"/>
      <c r="AE136" s="450"/>
      <c r="AF136" s="21"/>
      <c r="AI136" s="100"/>
    </row>
    <row r="137" spans="1:35" ht="10" customHeight="1" thickBot="1">
      <c r="A137" s="57"/>
      <c r="B137" s="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21"/>
    </row>
    <row r="138" spans="1:35" ht="10" customHeight="1">
      <c r="A138" s="21"/>
      <c r="B138" s="223"/>
      <c r="C138" s="224"/>
      <c r="D138" s="224"/>
      <c r="E138" s="224"/>
      <c r="F138" s="224"/>
      <c r="G138" s="224"/>
      <c r="H138" s="224"/>
      <c r="I138" s="224"/>
      <c r="J138" s="224"/>
      <c r="K138" s="224"/>
      <c r="L138" s="224"/>
      <c r="M138" s="224"/>
      <c r="N138" s="224"/>
      <c r="O138" s="224"/>
      <c r="P138" s="224"/>
      <c r="Q138" s="224"/>
      <c r="R138" s="224"/>
      <c r="S138" s="224"/>
      <c r="T138" s="224"/>
      <c r="U138" s="224"/>
      <c r="V138" s="224"/>
      <c r="W138" s="224"/>
      <c r="X138" s="224"/>
      <c r="Y138" s="224"/>
      <c r="Z138" s="224"/>
      <c r="AA138" s="224"/>
      <c r="AB138" s="224"/>
      <c r="AC138" s="224"/>
      <c r="AD138" s="224"/>
      <c r="AE138" s="225"/>
      <c r="AF138" s="21"/>
    </row>
    <row r="139" spans="1:35" ht="20.149999999999999" customHeight="1">
      <c r="A139" s="21"/>
      <c r="B139" s="226"/>
      <c r="C139" s="475" t="s">
        <v>891</v>
      </c>
      <c r="D139" s="475"/>
      <c r="E139" s="475"/>
      <c r="F139" s="475"/>
      <c r="G139" s="475"/>
      <c r="H139" s="475"/>
      <c r="I139" s="475"/>
      <c r="J139" s="475"/>
      <c r="K139" s="475"/>
      <c r="L139" s="475"/>
      <c r="M139" s="475"/>
      <c r="N139" s="475"/>
      <c r="O139" s="475"/>
      <c r="P139" s="475"/>
      <c r="Q139" s="475"/>
      <c r="R139" s="475"/>
      <c r="S139" s="475"/>
      <c r="T139" s="475"/>
      <c r="U139" s="475"/>
      <c r="V139" s="475"/>
      <c r="W139" s="475"/>
      <c r="X139" s="475"/>
      <c r="Y139" s="475"/>
      <c r="Z139" s="475"/>
      <c r="AA139" s="475"/>
      <c r="AB139" s="475"/>
      <c r="AC139" s="475"/>
      <c r="AD139" s="475"/>
      <c r="AE139" s="227"/>
      <c r="AF139" s="21"/>
    </row>
    <row r="140" spans="1:35" ht="10" customHeight="1" thickBot="1">
      <c r="A140" s="21"/>
      <c r="B140" s="228"/>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229"/>
      <c r="AE140" s="230"/>
      <c r="AF140" s="21"/>
    </row>
    <row r="141" spans="1:35" ht="7"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5" ht="20.149999999999999" customHeight="1">
      <c r="A142" s="21"/>
      <c r="B142" s="31"/>
      <c r="C142" s="31"/>
      <c r="D142" s="31"/>
      <c r="E142" s="31"/>
      <c r="F142" s="31"/>
      <c r="G142" s="31"/>
      <c r="H142" s="21"/>
      <c r="I142" s="21"/>
      <c r="J142" s="21"/>
      <c r="K142" s="21"/>
      <c r="L142" s="21"/>
      <c r="M142" s="21"/>
      <c r="N142" s="21"/>
      <c r="O142" s="21"/>
      <c r="P142" s="21"/>
      <c r="Q142" s="476" t="s">
        <v>150</v>
      </c>
      <c r="R142" s="476"/>
      <c r="S142" s="476"/>
      <c r="T142" s="476"/>
      <c r="U142" s="476"/>
      <c r="V142" s="476"/>
      <c r="W142" s="522" t="s">
        <v>373</v>
      </c>
      <c r="X142" s="326"/>
      <c r="Y142" s="326"/>
      <c r="Z142" s="477" t="s">
        <v>152</v>
      </c>
      <c r="AA142" s="477"/>
      <c r="AB142" s="477"/>
      <c r="AC142" s="477"/>
      <c r="AD142" s="477"/>
      <c r="AE142" s="477"/>
      <c r="AF142" s="21"/>
    </row>
    <row r="143" spans="1:35" ht="20.149999999999999" customHeight="1">
      <c r="A143" s="21"/>
      <c r="B143" s="31"/>
      <c r="C143" s="32"/>
      <c r="D143" s="32"/>
      <c r="E143" s="32"/>
      <c r="F143" s="32"/>
      <c r="G143" s="32"/>
      <c r="H143" s="32"/>
      <c r="I143" s="32"/>
      <c r="J143" s="32"/>
      <c r="K143" s="32"/>
      <c r="L143" s="32"/>
      <c r="M143" s="21"/>
      <c r="N143" s="21"/>
      <c r="O143" s="21"/>
      <c r="P143" s="21"/>
      <c r="Q143" s="326" t="s">
        <v>75</v>
      </c>
      <c r="R143" s="326"/>
      <c r="S143" s="326"/>
      <c r="T143" s="326" t="s">
        <v>76</v>
      </c>
      <c r="U143" s="326"/>
      <c r="V143" s="326"/>
      <c r="W143" s="326"/>
      <c r="X143" s="326"/>
      <c r="Y143" s="326"/>
      <c r="Z143" s="326" t="s">
        <v>75</v>
      </c>
      <c r="AA143" s="326"/>
      <c r="AB143" s="326"/>
      <c r="AC143" s="326" t="s">
        <v>76</v>
      </c>
      <c r="AD143" s="326"/>
      <c r="AE143" s="326"/>
      <c r="AF143" s="21"/>
      <c r="AH143" s="282" t="s">
        <v>892</v>
      </c>
    </row>
    <row r="144" spans="1:35" ht="7" customHeight="1">
      <c r="A144" s="21"/>
      <c r="B144" s="32"/>
      <c r="C144" s="32"/>
      <c r="D144" s="32"/>
      <c r="E144" s="32"/>
      <c r="F144" s="32"/>
      <c r="G144" s="32"/>
      <c r="H144" s="32"/>
      <c r="I144" s="32"/>
      <c r="J144" s="32"/>
      <c r="K144" s="32"/>
      <c r="L144" s="32"/>
      <c r="M144" s="21"/>
      <c r="N144" s="21"/>
      <c r="O144" s="21"/>
      <c r="P144" s="21"/>
      <c r="Q144" s="21"/>
      <c r="R144" s="21"/>
      <c r="S144" s="21"/>
      <c r="T144" s="21"/>
      <c r="U144" s="21"/>
      <c r="V144" s="21"/>
      <c r="W144" s="21"/>
      <c r="X144" s="21"/>
      <c r="Y144" s="21"/>
      <c r="Z144" s="21"/>
      <c r="AA144" s="21"/>
      <c r="AB144" s="21"/>
      <c r="AC144" s="21"/>
      <c r="AD144" s="21"/>
      <c r="AE144" s="21"/>
      <c r="AF144" s="21"/>
    </row>
    <row r="145" spans="1:34" ht="22" customHeight="1">
      <c r="A145" s="57"/>
      <c r="B145" s="438" t="s">
        <v>374</v>
      </c>
      <c r="C145" s="438"/>
      <c r="D145" s="438"/>
      <c r="E145" s="438"/>
      <c r="F145" s="438"/>
      <c r="G145" s="438"/>
      <c r="H145" s="438"/>
      <c r="I145" s="438"/>
      <c r="J145" s="438"/>
      <c r="K145" s="438"/>
      <c r="L145" s="438"/>
      <c r="M145" s="438"/>
      <c r="N145" s="438"/>
      <c r="O145" s="438"/>
      <c r="P145" s="438"/>
      <c r="Q145" s="502">
        <f>Order!Q712</f>
        <v>35.549999999999997</v>
      </c>
      <c r="R145" s="502"/>
      <c r="S145" s="502"/>
      <c r="T145" s="502">
        <f>Order!T712</f>
        <v>46.215000000000003</v>
      </c>
      <c r="U145" s="502"/>
      <c r="V145" s="502"/>
      <c r="W145" s="438">
        <f>Order!W712</f>
        <v>0</v>
      </c>
      <c r="X145" s="438"/>
      <c r="Y145" s="438"/>
      <c r="Z145" s="502">
        <f>Order!Z712</f>
        <v>0</v>
      </c>
      <c r="AA145" s="502"/>
      <c r="AB145" s="502"/>
      <c r="AC145" s="502">
        <f>Order!AC712</f>
        <v>0</v>
      </c>
      <c r="AD145" s="502"/>
      <c r="AE145" s="502"/>
      <c r="AF145" s="21"/>
      <c r="AH145" s="100" t="b">
        <f>OR(W145&gt;0,W149&gt;0)</f>
        <v>0</v>
      </c>
    </row>
    <row r="146" spans="1:34" ht="5.1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4" ht="5.15" customHeight="1">
      <c r="A147" s="21"/>
      <c r="B147" s="21"/>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21"/>
      <c r="AF147" s="21"/>
    </row>
    <row r="148" spans="1:34" ht="5.1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4" ht="22" customHeight="1">
      <c r="A149" s="57"/>
      <c r="B149" s="438" t="s">
        <v>376</v>
      </c>
      <c r="C149" s="438"/>
      <c r="D149" s="438"/>
      <c r="E149" s="438"/>
      <c r="F149" s="438"/>
      <c r="G149" s="438"/>
      <c r="H149" s="438"/>
      <c r="I149" s="438"/>
      <c r="J149" s="438"/>
      <c r="K149" s="438"/>
      <c r="L149" s="438"/>
      <c r="M149" s="438"/>
      <c r="N149" s="438"/>
      <c r="O149" s="438"/>
      <c r="P149" s="438"/>
      <c r="Q149" s="502">
        <f>Order!Q716</f>
        <v>53.66</v>
      </c>
      <c r="R149" s="502"/>
      <c r="S149" s="502"/>
      <c r="T149" s="502">
        <f>Order!T716</f>
        <v>69.757999999999996</v>
      </c>
      <c r="U149" s="502"/>
      <c r="V149" s="502"/>
      <c r="W149" s="438">
        <f>Order!W716</f>
        <v>0</v>
      </c>
      <c r="X149" s="438"/>
      <c r="Y149" s="438"/>
      <c r="Z149" s="502">
        <f>Order!Z716</f>
        <v>0</v>
      </c>
      <c r="AA149" s="502"/>
      <c r="AB149" s="502"/>
      <c r="AC149" s="502">
        <f>Order!AC716</f>
        <v>0</v>
      </c>
      <c r="AD149" s="502"/>
      <c r="AE149" s="502"/>
      <c r="AF149" s="21"/>
    </row>
    <row r="150" spans="1:34" ht="5.1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33"/>
      <c r="AD150" s="33"/>
      <c r="AE150" s="33"/>
      <c r="AF150" s="21"/>
    </row>
    <row r="151" spans="1:34" ht="31.5" customHeight="1">
      <c r="A151" s="21"/>
      <c r="B151" s="21"/>
      <c r="C151" s="519" t="s">
        <v>378</v>
      </c>
      <c r="D151" s="787"/>
      <c r="E151" s="787"/>
      <c r="F151" s="787"/>
      <c r="G151" s="787"/>
      <c r="H151" s="787"/>
      <c r="I151" s="787"/>
      <c r="J151" s="787"/>
      <c r="K151" s="787"/>
      <c r="L151" s="787"/>
      <c r="M151" s="787"/>
      <c r="N151" s="521"/>
      <c r="O151" s="516" t="s">
        <v>379</v>
      </c>
      <c r="P151" s="783"/>
      <c r="Q151" s="783"/>
      <c r="R151" s="783"/>
      <c r="S151" s="783"/>
      <c r="T151" s="783"/>
      <c r="U151" s="783"/>
      <c r="V151" s="783"/>
      <c r="W151" s="783"/>
      <c r="X151" s="783"/>
      <c r="Y151" s="783"/>
      <c r="Z151" s="517"/>
      <c r="AA151" s="516" t="s">
        <v>380</v>
      </c>
      <c r="AB151" s="783"/>
      <c r="AC151" s="783"/>
      <c r="AD151" s="517"/>
      <c r="AE151" s="33"/>
      <c r="AF151" s="21"/>
    </row>
    <row r="152" spans="1:34" ht="31.5" customHeight="1">
      <c r="A152" s="21"/>
      <c r="B152" s="21"/>
      <c r="C152" s="784" t="s">
        <v>381</v>
      </c>
      <c r="D152" s="785"/>
      <c r="E152" s="786"/>
      <c r="F152" s="638" t="s">
        <v>310</v>
      </c>
      <c r="G152" s="638"/>
      <c r="H152" s="638"/>
      <c r="I152" s="516" t="s">
        <v>382</v>
      </c>
      <c r="J152" s="783"/>
      <c r="K152" s="783"/>
      <c r="L152" s="783"/>
      <c r="M152" s="783"/>
      <c r="N152" s="517"/>
      <c r="O152" s="516">
        <v>8</v>
      </c>
      <c r="P152" s="517"/>
      <c r="Q152" s="516">
        <v>10</v>
      </c>
      <c r="R152" s="517"/>
      <c r="S152" s="516">
        <v>12</v>
      </c>
      <c r="T152" s="517"/>
      <c r="U152" s="516">
        <v>15</v>
      </c>
      <c r="V152" s="517"/>
      <c r="W152" s="516">
        <v>18</v>
      </c>
      <c r="X152" s="517"/>
      <c r="Y152" s="516">
        <v>24</v>
      </c>
      <c r="Z152" s="517"/>
      <c r="AA152" s="516" t="str">
        <f>"8 - 15"</f>
        <v>8 - 15</v>
      </c>
      <c r="AB152" s="517"/>
      <c r="AC152" s="516" t="s">
        <v>383</v>
      </c>
      <c r="AD152" s="517"/>
      <c r="AE152" s="21"/>
      <c r="AF152" s="21"/>
    </row>
    <row r="153" spans="1:34" ht="25" customHeight="1">
      <c r="A153" s="21"/>
      <c r="B153" s="21"/>
      <c r="C153" s="708">
        <v>1</v>
      </c>
      <c r="D153" s="615"/>
      <c r="E153" s="709"/>
      <c r="F153" s="724" t="str">
        <f>IF(ISBLANK(Order!F720),"",Order!F720)</f>
        <v/>
      </c>
      <c r="G153" s="724"/>
      <c r="H153" s="724"/>
      <c r="I153" s="725" t="str">
        <f>IF(ISBLANK(Order!I720),"",Order!I720)</f>
        <v/>
      </c>
      <c r="J153" s="726"/>
      <c r="K153" s="726"/>
      <c r="L153" s="726"/>
      <c r="M153" s="726"/>
      <c r="N153" s="727"/>
      <c r="O153" s="711">
        <f>Order!O720</f>
        <v>0</v>
      </c>
      <c r="P153" s="712"/>
      <c r="Q153" s="711">
        <f>Order!Q720</f>
        <v>0</v>
      </c>
      <c r="R153" s="712"/>
      <c r="S153" s="711">
        <f>Order!S720</f>
        <v>0</v>
      </c>
      <c r="T153" s="712"/>
      <c r="U153" s="711">
        <f>Order!U720</f>
        <v>0</v>
      </c>
      <c r="V153" s="712"/>
      <c r="W153" s="711">
        <f>Order!W720</f>
        <v>0</v>
      </c>
      <c r="X153" s="712"/>
      <c r="Y153" s="711">
        <f>Order!Y720</f>
        <v>0</v>
      </c>
      <c r="Z153" s="712"/>
      <c r="AA153" s="511">
        <f>SUM(O153:V153)</f>
        <v>0</v>
      </c>
      <c r="AB153" s="512"/>
      <c r="AC153" s="513">
        <f>SUM(W153:Z153)</f>
        <v>0</v>
      </c>
      <c r="AD153" s="514"/>
      <c r="AE153" s="21"/>
      <c r="AF153" s="21"/>
    </row>
    <row r="154" spans="1:34" ht="25" customHeight="1">
      <c r="A154" s="21"/>
      <c r="B154" s="21"/>
      <c r="C154" s="708">
        <v>2</v>
      </c>
      <c r="D154" s="615"/>
      <c r="E154" s="709"/>
      <c r="F154" s="724" t="str">
        <f>IF(ISBLANK(Order!F721),"",Order!F721)</f>
        <v/>
      </c>
      <c r="G154" s="724"/>
      <c r="H154" s="724"/>
      <c r="I154" s="725" t="str">
        <f>IF(ISBLANK(Order!I721),"",Order!I721)</f>
        <v/>
      </c>
      <c r="J154" s="726"/>
      <c r="K154" s="726"/>
      <c r="L154" s="726"/>
      <c r="M154" s="726"/>
      <c r="N154" s="727"/>
      <c r="O154" s="711">
        <f>Order!O721</f>
        <v>0</v>
      </c>
      <c r="P154" s="712"/>
      <c r="Q154" s="711">
        <f>Order!Q721</f>
        <v>0</v>
      </c>
      <c r="R154" s="712"/>
      <c r="S154" s="711">
        <f>Order!S721</f>
        <v>0</v>
      </c>
      <c r="T154" s="712"/>
      <c r="U154" s="711">
        <f>Order!U721</f>
        <v>0</v>
      </c>
      <c r="V154" s="712"/>
      <c r="W154" s="711">
        <f>Order!W721</f>
        <v>0</v>
      </c>
      <c r="X154" s="712"/>
      <c r="Y154" s="711">
        <f>Order!Y721</f>
        <v>0</v>
      </c>
      <c r="Z154" s="712"/>
      <c r="AA154" s="511">
        <f>SUM(O154:V154)</f>
        <v>0</v>
      </c>
      <c r="AB154" s="512"/>
      <c r="AC154" s="513">
        <f>SUM(W154:Z154)</f>
        <v>0</v>
      </c>
      <c r="AD154" s="514"/>
      <c r="AE154" s="21"/>
      <c r="AF154" s="21"/>
    </row>
    <row r="155" spans="1:34" ht="25" customHeight="1">
      <c r="A155" s="21"/>
      <c r="B155" s="21"/>
      <c r="C155" s="708">
        <v>3</v>
      </c>
      <c r="D155" s="615"/>
      <c r="E155" s="709"/>
      <c r="F155" s="724" t="str">
        <f>IF(ISBLANK(Order!F722),"",Order!F722)</f>
        <v/>
      </c>
      <c r="G155" s="724"/>
      <c r="H155" s="724"/>
      <c r="I155" s="725" t="str">
        <f>IF(ISBLANK(Order!I722),"",Order!I722)</f>
        <v/>
      </c>
      <c r="J155" s="726"/>
      <c r="K155" s="726"/>
      <c r="L155" s="726"/>
      <c r="M155" s="726"/>
      <c r="N155" s="727"/>
      <c r="O155" s="711">
        <f>Order!O722</f>
        <v>0</v>
      </c>
      <c r="P155" s="712"/>
      <c r="Q155" s="711">
        <f>Order!Q722</f>
        <v>0</v>
      </c>
      <c r="R155" s="712"/>
      <c r="S155" s="711">
        <f>Order!S722</f>
        <v>0</v>
      </c>
      <c r="T155" s="712"/>
      <c r="U155" s="711">
        <f>Order!U722</f>
        <v>0</v>
      </c>
      <c r="V155" s="712"/>
      <c r="W155" s="711">
        <f>Order!W722</f>
        <v>0</v>
      </c>
      <c r="X155" s="712"/>
      <c r="Y155" s="711">
        <f>Order!Y722</f>
        <v>0</v>
      </c>
      <c r="Z155" s="712"/>
      <c r="AA155" s="511">
        <f>SUM(O155:V155)</f>
        <v>0</v>
      </c>
      <c r="AB155" s="512"/>
      <c r="AC155" s="513">
        <f>SUM(W155:Z155)</f>
        <v>0</v>
      </c>
      <c r="AD155" s="514"/>
      <c r="AE155" s="21"/>
      <c r="AF155" s="21"/>
    </row>
    <row r="156" spans="1:34" ht="25" customHeight="1">
      <c r="A156" s="21"/>
      <c r="B156" s="21"/>
      <c r="C156" s="708">
        <v>4</v>
      </c>
      <c r="D156" s="615"/>
      <c r="E156" s="709"/>
      <c r="F156" s="724" t="str">
        <f>IF(ISBLANK(Order!F723),"",Order!F723)</f>
        <v/>
      </c>
      <c r="G156" s="724"/>
      <c r="H156" s="724"/>
      <c r="I156" s="725" t="str">
        <f>IF(ISBLANK(Order!I723),"",Order!I723)</f>
        <v/>
      </c>
      <c r="J156" s="726"/>
      <c r="K156" s="726"/>
      <c r="L156" s="726"/>
      <c r="M156" s="726"/>
      <c r="N156" s="727"/>
      <c r="O156" s="711">
        <f>Order!O723</f>
        <v>0</v>
      </c>
      <c r="P156" s="712"/>
      <c r="Q156" s="711">
        <f>Order!Q723</f>
        <v>0</v>
      </c>
      <c r="R156" s="712"/>
      <c r="S156" s="711">
        <f>Order!S723</f>
        <v>0</v>
      </c>
      <c r="T156" s="712"/>
      <c r="U156" s="711">
        <f>Order!U723</f>
        <v>0</v>
      </c>
      <c r="V156" s="712"/>
      <c r="W156" s="711">
        <f>Order!W723</f>
        <v>0</v>
      </c>
      <c r="X156" s="712"/>
      <c r="Y156" s="711">
        <f>Order!Y723</f>
        <v>0</v>
      </c>
      <c r="Z156" s="712"/>
      <c r="AA156" s="511">
        <f>SUM(O156:V156)</f>
        <v>0</v>
      </c>
      <c r="AB156" s="512"/>
      <c r="AC156" s="513">
        <f>SUM(W156:Z156)</f>
        <v>0</v>
      </c>
      <c r="AD156" s="514"/>
      <c r="AE156" s="21"/>
      <c r="AF156" s="21"/>
    </row>
    <row r="157" spans="1:34" ht="25" customHeight="1">
      <c r="A157" s="21"/>
      <c r="B157" s="21"/>
      <c r="C157" s="708">
        <v>5</v>
      </c>
      <c r="D157" s="615"/>
      <c r="E157" s="709"/>
      <c r="F157" s="724" t="str">
        <f>IF(ISBLANK(Order!F724),"",Order!F724)</f>
        <v/>
      </c>
      <c r="G157" s="724"/>
      <c r="H157" s="724"/>
      <c r="I157" s="725" t="str">
        <f>IF(ISBLANK(Order!I724),"",Order!I724)</f>
        <v/>
      </c>
      <c r="J157" s="726"/>
      <c r="K157" s="726"/>
      <c r="L157" s="726"/>
      <c r="M157" s="726"/>
      <c r="N157" s="727"/>
      <c r="O157" s="711">
        <f>Order!O724</f>
        <v>0</v>
      </c>
      <c r="P157" s="712"/>
      <c r="Q157" s="711">
        <f>Order!Q724</f>
        <v>0</v>
      </c>
      <c r="R157" s="712"/>
      <c r="S157" s="711">
        <f>Order!S724</f>
        <v>0</v>
      </c>
      <c r="T157" s="712"/>
      <c r="U157" s="711">
        <f>Order!U724</f>
        <v>0</v>
      </c>
      <c r="V157" s="712"/>
      <c r="W157" s="711">
        <f>Order!W724</f>
        <v>0</v>
      </c>
      <c r="X157" s="712"/>
      <c r="Y157" s="711">
        <f>Order!Y724</f>
        <v>0</v>
      </c>
      <c r="Z157" s="712"/>
      <c r="AA157" s="511">
        <f>SUM(O157:V157)</f>
        <v>0</v>
      </c>
      <c r="AB157" s="512"/>
      <c r="AC157" s="513">
        <f>SUM(W157:Z157)</f>
        <v>0</v>
      </c>
      <c r="AD157" s="514"/>
      <c r="AE157" s="21"/>
      <c r="AF157" s="21"/>
    </row>
    <row r="158" spans="1:34" ht="20.149999999999999" customHeight="1" thickBo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4" ht="10" customHeight="1">
      <c r="A159" s="21"/>
      <c r="B159" s="223"/>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5"/>
      <c r="AF159" s="21"/>
    </row>
    <row r="160" spans="1:34" ht="20.149999999999999" customHeight="1">
      <c r="A160" s="21"/>
      <c r="B160" s="226"/>
      <c r="C160" s="475" t="s">
        <v>127</v>
      </c>
      <c r="D160" s="475"/>
      <c r="E160" s="475"/>
      <c r="F160" s="475"/>
      <c r="G160" s="475"/>
      <c r="H160" s="475"/>
      <c r="I160" s="475"/>
      <c r="J160" s="475"/>
      <c r="K160" s="475"/>
      <c r="L160" s="475"/>
      <c r="M160" s="475"/>
      <c r="N160" s="475"/>
      <c r="O160" s="475"/>
      <c r="P160" s="475"/>
      <c r="Q160" s="475"/>
      <c r="R160" s="475"/>
      <c r="S160" s="475"/>
      <c r="T160" s="475"/>
      <c r="U160" s="475"/>
      <c r="V160" s="475"/>
      <c r="W160" s="475"/>
      <c r="X160" s="475"/>
      <c r="Y160" s="475"/>
      <c r="Z160" s="475"/>
      <c r="AA160" s="475"/>
      <c r="AB160" s="475"/>
      <c r="AC160" s="475"/>
      <c r="AD160" s="475"/>
      <c r="AE160" s="227"/>
      <c r="AF160" s="21"/>
    </row>
    <row r="161" spans="1:38" ht="10" customHeight="1" thickBot="1">
      <c r="A161" s="21"/>
      <c r="B161" s="228"/>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c r="AA161" s="229"/>
      <c r="AB161" s="229"/>
      <c r="AC161" s="229"/>
      <c r="AD161" s="229"/>
      <c r="AE161" s="230"/>
      <c r="AF161" s="21"/>
    </row>
    <row r="162" spans="1:38" ht="10"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8" ht="35.15" customHeight="1">
      <c r="A163" s="21"/>
      <c r="B163" s="21"/>
      <c r="C163" s="2"/>
      <c r="D163" s="710" t="s">
        <v>434</v>
      </c>
      <c r="E163" s="710"/>
      <c r="F163" s="710"/>
      <c r="G163" s="710"/>
      <c r="H163" s="495"/>
      <c r="I163" s="484" t="s">
        <v>435</v>
      </c>
      <c r="J163" s="484"/>
      <c r="K163" s="484"/>
      <c r="L163" s="497" t="s">
        <v>436</v>
      </c>
      <c r="M163" s="497"/>
      <c r="N163" s="497"/>
      <c r="O163" s="484" t="s">
        <v>437</v>
      </c>
      <c r="P163" s="484"/>
      <c r="Q163" s="484"/>
      <c r="R163" s="497" t="s">
        <v>438</v>
      </c>
      <c r="S163" s="497"/>
      <c r="T163" s="497"/>
      <c r="U163" s="484" t="s">
        <v>439</v>
      </c>
      <c r="V163" s="484"/>
      <c r="W163" s="484"/>
      <c r="X163" s="497" t="s">
        <v>440</v>
      </c>
      <c r="Y163" s="497"/>
      <c r="Z163" s="497"/>
      <c r="AA163" s="484" t="s">
        <v>441</v>
      </c>
      <c r="AB163" s="484"/>
      <c r="AC163" s="485"/>
      <c r="AD163" s="3"/>
      <c r="AE163" s="21"/>
      <c r="AF163" s="21"/>
      <c r="AG163" s="216"/>
      <c r="AH163" s="282" t="s">
        <v>893</v>
      </c>
      <c r="AI163" s="216"/>
      <c r="AJ163" s="216"/>
      <c r="AK163" s="216"/>
      <c r="AL163" s="217"/>
    </row>
    <row r="164" spans="1:38" ht="35.15" customHeight="1">
      <c r="A164" s="21"/>
      <c r="B164" s="21"/>
      <c r="C164" s="1"/>
      <c r="D164" s="779" t="s">
        <v>447</v>
      </c>
      <c r="E164" s="779"/>
      <c r="F164" s="779"/>
      <c r="G164" s="779"/>
      <c r="H164" s="486"/>
      <c r="I164" s="488" t="s">
        <v>448</v>
      </c>
      <c r="J164" s="488"/>
      <c r="K164" s="488"/>
      <c r="L164" s="489">
        <f>Order!L825</f>
        <v>27</v>
      </c>
      <c r="M164" s="489"/>
      <c r="N164" s="489"/>
      <c r="O164" s="488">
        <f>Order!O825</f>
        <v>41.62</v>
      </c>
      <c r="P164" s="488"/>
      <c r="Q164" s="488"/>
      <c r="R164" s="489">
        <f>Order!R825</f>
        <v>55.12</v>
      </c>
      <c r="S164" s="489"/>
      <c r="T164" s="489"/>
      <c r="U164" s="488">
        <f>Order!U825</f>
        <v>83.25</v>
      </c>
      <c r="V164" s="488"/>
      <c r="W164" s="488"/>
      <c r="X164" s="489">
        <f>Order!X825</f>
        <v>139.5</v>
      </c>
      <c r="Y164" s="489"/>
      <c r="Z164" s="489"/>
      <c r="AA164" s="488" t="s">
        <v>448</v>
      </c>
      <c r="AB164" s="488"/>
      <c r="AC164" s="488"/>
      <c r="AD164" s="4"/>
      <c r="AE164" s="21"/>
      <c r="AF164" s="21"/>
      <c r="AH164" s="100" t="b">
        <f>AA168&gt;0</f>
        <v>0</v>
      </c>
    </row>
    <row r="165" spans="1:38" ht="5.1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row>
    <row r="166" spans="1:38" ht="20.149999999999999" customHeight="1">
      <c r="A166" s="21"/>
      <c r="B166" s="31"/>
      <c r="C166" s="32"/>
      <c r="D166" s="32"/>
      <c r="E166" s="32"/>
      <c r="F166" s="32"/>
      <c r="G166" s="32"/>
      <c r="H166" s="32"/>
      <c r="I166" s="32"/>
      <c r="J166" s="32"/>
      <c r="K166" s="32"/>
      <c r="L166" s="32"/>
      <c r="M166" s="21"/>
      <c r="N166" s="21"/>
      <c r="O166" s="21"/>
      <c r="P166" s="21"/>
      <c r="Q166" s="494" t="s">
        <v>449</v>
      </c>
      <c r="R166" s="494"/>
      <c r="S166" s="494"/>
      <c r="T166" s="494"/>
      <c r="U166" s="494"/>
      <c r="V166" s="324" t="s">
        <v>450</v>
      </c>
      <c r="W166" s="324"/>
      <c r="X166" s="324"/>
      <c r="Y166" s="324"/>
      <c r="Z166" s="324"/>
      <c r="AA166" s="325" t="s">
        <v>152</v>
      </c>
      <c r="AB166" s="325"/>
      <c r="AC166" s="325"/>
      <c r="AD166" s="325"/>
      <c r="AE166" s="325"/>
      <c r="AF166" s="21"/>
    </row>
    <row r="167" spans="1:38" ht="7" customHeight="1">
      <c r="A167" s="21"/>
      <c r="B167" s="32"/>
      <c r="C167" s="32"/>
      <c r="D167" s="32"/>
      <c r="E167" s="32"/>
      <c r="F167" s="32"/>
      <c r="G167" s="32"/>
      <c r="H167" s="32"/>
      <c r="I167" s="32"/>
      <c r="J167" s="32"/>
      <c r="K167" s="32"/>
      <c r="L167" s="32"/>
      <c r="M167" s="21"/>
      <c r="N167" s="21"/>
      <c r="O167" s="21"/>
      <c r="P167" s="21"/>
      <c r="Q167" s="21"/>
      <c r="R167" s="21"/>
      <c r="S167" s="21"/>
      <c r="T167" s="21"/>
      <c r="U167" s="21"/>
      <c r="V167" s="21"/>
      <c r="W167" s="21"/>
      <c r="X167" s="21"/>
      <c r="Y167" s="21"/>
      <c r="Z167" s="21"/>
      <c r="AA167" s="21"/>
      <c r="AB167" s="21"/>
      <c r="AC167" s="21"/>
      <c r="AD167" s="21"/>
      <c r="AE167" s="21"/>
      <c r="AF167" s="21"/>
    </row>
    <row r="168" spans="1:38" ht="22" customHeight="1">
      <c r="A168" s="57"/>
      <c r="B168" s="438" t="s">
        <v>451</v>
      </c>
      <c r="C168" s="438"/>
      <c r="D168" s="438"/>
      <c r="E168" s="438"/>
      <c r="F168" s="438"/>
      <c r="G168" s="438"/>
      <c r="H168" s="438"/>
      <c r="I168" s="438"/>
      <c r="J168" s="438"/>
      <c r="K168" s="438"/>
      <c r="L168" s="438"/>
      <c r="M168" s="438"/>
      <c r="N168" s="438"/>
      <c r="O168" s="438"/>
      <c r="P168" s="778"/>
      <c r="Q168" s="780">
        <f>Order!Q829</f>
        <v>0</v>
      </c>
      <c r="R168" s="781"/>
      <c r="S168" s="781"/>
      <c r="T168" s="781"/>
      <c r="U168" s="782"/>
      <c r="V168" s="501">
        <f>Order!V829</f>
        <v>0</v>
      </c>
      <c r="W168" s="438"/>
      <c r="X168" s="438"/>
      <c r="Y168" s="438"/>
      <c r="Z168" s="438"/>
      <c r="AA168" s="502">
        <f>Order!AA829</f>
        <v>0</v>
      </c>
      <c r="AB168" s="502"/>
      <c r="AC168" s="502"/>
      <c r="AD168" s="502"/>
      <c r="AE168" s="502"/>
      <c r="AF168" s="21"/>
    </row>
    <row r="169" spans="1:38" ht="7"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row>
    <row r="170" spans="1:38" ht="60" customHeight="1">
      <c r="A170" s="57"/>
      <c r="B170" s="30"/>
      <c r="C170" s="466" t="s">
        <v>452</v>
      </c>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6"/>
      <c r="AA170" s="466"/>
      <c r="AB170" s="466"/>
      <c r="AC170" s="466"/>
      <c r="AD170" s="466"/>
      <c r="AE170" s="30"/>
      <c r="AF170" s="21"/>
    </row>
    <row r="171" spans="1:38" ht="5.1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row>
    <row r="172" spans="1:38" ht="30" customHeight="1">
      <c r="A172" s="21"/>
      <c r="B172" s="21"/>
      <c r="C172" s="21"/>
      <c r="D172" s="21"/>
      <c r="E172" s="21"/>
      <c r="F172" s="21"/>
      <c r="G172" s="775" t="s">
        <v>453</v>
      </c>
      <c r="H172" s="776"/>
      <c r="I172" s="776"/>
      <c r="J172" s="776"/>
      <c r="K172" s="776"/>
      <c r="L172" s="776"/>
      <c r="M172" s="756" t="str">
        <f>IF(ISBLANK(Order!M833),"",Order!M833)</f>
        <v/>
      </c>
      <c r="N172" s="756"/>
      <c r="O172" s="756"/>
      <c r="P172" s="756"/>
      <c r="Q172" s="777" t="s">
        <v>454</v>
      </c>
      <c r="R172" s="776"/>
      <c r="S172" s="776"/>
      <c r="T172" s="776"/>
      <c r="U172" s="776"/>
      <c r="V172" s="776"/>
      <c r="W172" s="756" t="str">
        <f>IF(ISBLANK(Order!W833),"",Order!W833)</f>
        <v/>
      </c>
      <c r="X172" s="756"/>
      <c r="Y172" s="756"/>
      <c r="Z172" s="756"/>
      <c r="AA172" s="21"/>
      <c r="AB172" s="21"/>
      <c r="AC172" s="21"/>
      <c r="AD172" s="21"/>
      <c r="AE172" s="21"/>
      <c r="AF172" s="21"/>
    </row>
    <row r="173" spans="1:38" ht="30" customHeight="1">
      <c r="A173" s="21"/>
      <c r="B173" s="21"/>
      <c r="C173" s="21"/>
      <c r="D173" s="21"/>
      <c r="E173" s="21"/>
      <c r="F173" s="21"/>
      <c r="G173" s="754" t="s">
        <v>455</v>
      </c>
      <c r="H173" s="755"/>
      <c r="I173" s="755"/>
      <c r="J173" s="755"/>
      <c r="K173" s="755"/>
      <c r="L173" s="755"/>
      <c r="M173" s="756" t="str">
        <f>IF(ISBLANK(Order!M834),"",Order!M834)</f>
        <v/>
      </c>
      <c r="N173" s="756"/>
      <c r="O173" s="756"/>
      <c r="P173" s="756"/>
      <c r="Q173" s="757" t="s">
        <v>456</v>
      </c>
      <c r="R173" s="755"/>
      <c r="S173" s="755"/>
      <c r="T173" s="755"/>
      <c r="U173" s="755"/>
      <c r="V173" s="755"/>
      <c r="W173" s="756" t="str">
        <f>IF(ISBLANK(Order!W834),"",Order!W834)</f>
        <v/>
      </c>
      <c r="X173" s="756"/>
      <c r="Y173" s="756"/>
      <c r="Z173" s="756"/>
      <c r="AA173" s="21"/>
      <c r="AB173" s="21"/>
      <c r="AC173" s="21"/>
      <c r="AD173" s="21"/>
      <c r="AE173" s="21"/>
      <c r="AF173" s="21"/>
    </row>
    <row r="174" spans="1:38" ht="30" customHeight="1">
      <c r="A174" s="21"/>
      <c r="B174" s="21"/>
      <c r="C174" s="21"/>
      <c r="D174" s="21"/>
      <c r="E174" s="21"/>
      <c r="F174" s="21"/>
      <c r="G174" s="754" t="s">
        <v>457</v>
      </c>
      <c r="H174" s="755"/>
      <c r="I174" s="755"/>
      <c r="J174" s="755"/>
      <c r="K174" s="755"/>
      <c r="L174" s="755"/>
      <c r="M174" s="756" t="str">
        <f>IF(ISBLANK(Order!M835),"",Order!M835)</f>
        <v/>
      </c>
      <c r="N174" s="756"/>
      <c r="O174" s="756"/>
      <c r="P174" s="756"/>
      <c r="Q174" s="757" t="s">
        <v>458</v>
      </c>
      <c r="R174" s="755"/>
      <c r="S174" s="755"/>
      <c r="T174" s="755"/>
      <c r="U174" s="755"/>
      <c r="V174" s="755"/>
      <c r="W174" s="756" t="str">
        <f>IF(ISBLANK(Order!W835),"",Order!W835)</f>
        <v/>
      </c>
      <c r="X174" s="756"/>
      <c r="Y174" s="756"/>
      <c r="Z174" s="756"/>
      <c r="AA174" s="21"/>
      <c r="AB174" s="21"/>
      <c r="AC174" s="21"/>
      <c r="AD174" s="21"/>
      <c r="AE174" s="21"/>
      <c r="AF174" s="21"/>
    </row>
    <row r="175" spans="1:38" ht="30" customHeight="1">
      <c r="A175" s="21"/>
      <c r="B175" s="21"/>
      <c r="C175" s="21"/>
      <c r="D175" s="21"/>
      <c r="E175" s="21"/>
      <c r="F175" s="21"/>
      <c r="G175" s="754" t="s">
        <v>459</v>
      </c>
      <c r="H175" s="755"/>
      <c r="I175" s="755"/>
      <c r="J175" s="755"/>
      <c r="K175" s="755"/>
      <c r="L175" s="755"/>
      <c r="M175" s="756" t="str">
        <f>IF(ISBLANK(Order!M836),"",Order!M836)</f>
        <v/>
      </c>
      <c r="N175" s="756"/>
      <c r="O175" s="756"/>
      <c r="P175" s="756"/>
      <c r="Q175" s="757" t="s">
        <v>460</v>
      </c>
      <c r="R175" s="755"/>
      <c r="S175" s="755"/>
      <c r="T175" s="755"/>
      <c r="U175" s="755"/>
      <c r="V175" s="755"/>
      <c r="W175" s="756" t="str">
        <f>IF(ISBLANK(Order!W836),"",Order!W836)</f>
        <v/>
      </c>
      <c r="X175" s="756"/>
      <c r="Y175" s="756"/>
      <c r="Z175" s="756"/>
      <c r="AA175" s="21"/>
      <c r="AB175" s="21"/>
      <c r="AC175" s="21"/>
      <c r="AD175" s="21"/>
      <c r="AE175" s="21"/>
      <c r="AF175" s="21"/>
    </row>
    <row r="176" spans="1:38" ht="30" customHeight="1">
      <c r="A176" s="21"/>
      <c r="B176" s="21"/>
      <c r="C176" s="21"/>
      <c r="D176" s="21"/>
      <c r="E176" s="21"/>
      <c r="F176" s="21"/>
      <c r="G176" s="749" t="s">
        <v>461</v>
      </c>
      <c r="H176" s="750"/>
      <c r="I176" s="750"/>
      <c r="J176" s="750"/>
      <c r="K176" s="750"/>
      <c r="L176" s="750"/>
      <c r="M176" s="751" t="str">
        <f>IF(ISBLANK(Order!M837),"",Order!M837)</f>
        <v/>
      </c>
      <c r="N176" s="751"/>
      <c r="O176" s="751"/>
      <c r="P176" s="752"/>
      <c r="Q176" s="753" t="s">
        <v>462</v>
      </c>
      <c r="R176" s="750"/>
      <c r="S176" s="750"/>
      <c r="T176" s="750"/>
      <c r="U176" s="750"/>
      <c r="V176" s="750"/>
      <c r="W176" s="751" t="str">
        <f>IF(ISBLANK(Order!W837),"",Order!W837)</f>
        <v/>
      </c>
      <c r="X176" s="751"/>
      <c r="Y176" s="751"/>
      <c r="Z176" s="751"/>
      <c r="AA176" s="21"/>
      <c r="AB176" s="21"/>
      <c r="AC176" s="21"/>
      <c r="AD176" s="21"/>
      <c r="AE176" s="21"/>
      <c r="AF176" s="21"/>
    </row>
    <row r="177" spans="1:34" ht="5.1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row>
    <row r="178" spans="1:34" ht="20.149999999999999" customHeight="1">
      <c r="A178" s="21"/>
      <c r="B178" s="767" t="s">
        <v>463</v>
      </c>
      <c r="C178" s="767"/>
      <c r="D178" s="767"/>
      <c r="E178" s="767"/>
      <c r="F178" s="767"/>
      <c r="G178" s="767"/>
      <c r="H178" s="767"/>
      <c r="I178" s="767"/>
      <c r="J178" s="767"/>
      <c r="K178" s="767"/>
      <c r="L178" s="767"/>
      <c r="M178" s="767"/>
      <c r="N178" s="767"/>
      <c r="O178" s="767"/>
      <c r="P178" s="767"/>
      <c r="Q178" s="767"/>
      <c r="R178" s="767"/>
      <c r="S178" s="767"/>
      <c r="T178" s="767"/>
      <c r="U178" s="767"/>
      <c r="V178" s="767"/>
      <c r="W178" s="767"/>
      <c r="X178" s="767"/>
      <c r="Y178" s="767"/>
      <c r="Z178" s="767"/>
      <c r="AA178" s="767"/>
      <c r="AB178" s="767"/>
      <c r="AC178" s="767"/>
      <c r="AD178" s="767"/>
      <c r="AE178" s="767"/>
      <c r="AF178" s="21"/>
    </row>
    <row r="179" spans="1:34">
      <c r="A179" s="21"/>
      <c r="B179" s="758" t="str">
        <f>IF(ISBLANK(Order!B840),"",Order!B840)</f>
        <v/>
      </c>
      <c r="C179" s="759"/>
      <c r="D179" s="759"/>
      <c r="E179" s="759"/>
      <c r="F179" s="759"/>
      <c r="G179" s="759"/>
      <c r="H179" s="759"/>
      <c r="I179" s="759"/>
      <c r="J179" s="759"/>
      <c r="K179" s="759"/>
      <c r="L179" s="759"/>
      <c r="M179" s="759"/>
      <c r="N179" s="759"/>
      <c r="O179" s="759"/>
      <c r="P179" s="759"/>
      <c r="Q179" s="759"/>
      <c r="R179" s="759"/>
      <c r="S179" s="759"/>
      <c r="T179" s="759"/>
      <c r="U179" s="759"/>
      <c r="V179" s="759"/>
      <c r="W179" s="759"/>
      <c r="X179" s="759"/>
      <c r="Y179" s="759"/>
      <c r="Z179" s="759"/>
      <c r="AA179" s="759"/>
      <c r="AB179" s="759"/>
      <c r="AC179" s="759"/>
      <c r="AD179" s="759"/>
      <c r="AE179" s="760"/>
      <c r="AF179" s="21"/>
    </row>
    <row r="180" spans="1:34">
      <c r="A180" s="21"/>
      <c r="B180" s="761"/>
      <c r="C180" s="762"/>
      <c r="D180" s="762"/>
      <c r="E180" s="762"/>
      <c r="F180" s="762"/>
      <c r="G180" s="762"/>
      <c r="H180" s="762"/>
      <c r="I180" s="762"/>
      <c r="J180" s="762"/>
      <c r="K180" s="762"/>
      <c r="L180" s="762"/>
      <c r="M180" s="762"/>
      <c r="N180" s="762"/>
      <c r="O180" s="762"/>
      <c r="P180" s="762"/>
      <c r="Q180" s="762"/>
      <c r="R180" s="762"/>
      <c r="S180" s="762"/>
      <c r="T180" s="762"/>
      <c r="U180" s="762"/>
      <c r="V180" s="762"/>
      <c r="W180" s="762"/>
      <c r="X180" s="762"/>
      <c r="Y180" s="762"/>
      <c r="Z180" s="762"/>
      <c r="AA180" s="762"/>
      <c r="AB180" s="762"/>
      <c r="AC180" s="762"/>
      <c r="AD180" s="762"/>
      <c r="AE180" s="763"/>
      <c r="AF180" s="21"/>
    </row>
    <row r="181" spans="1:34">
      <c r="A181" s="21"/>
      <c r="B181" s="761"/>
      <c r="C181" s="762"/>
      <c r="D181" s="762"/>
      <c r="E181" s="762"/>
      <c r="F181" s="762"/>
      <c r="G181" s="762"/>
      <c r="H181" s="762"/>
      <c r="I181" s="762"/>
      <c r="J181" s="762"/>
      <c r="K181" s="762"/>
      <c r="L181" s="762"/>
      <c r="M181" s="762"/>
      <c r="N181" s="762"/>
      <c r="O181" s="762"/>
      <c r="P181" s="762"/>
      <c r="Q181" s="762"/>
      <c r="R181" s="762"/>
      <c r="S181" s="762"/>
      <c r="T181" s="762"/>
      <c r="U181" s="762"/>
      <c r="V181" s="762"/>
      <c r="W181" s="762"/>
      <c r="X181" s="762"/>
      <c r="Y181" s="762"/>
      <c r="Z181" s="762"/>
      <c r="AA181" s="762"/>
      <c r="AB181" s="762"/>
      <c r="AC181" s="762"/>
      <c r="AD181" s="762"/>
      <c r="AE181" s="763"/>
      <c r="AF181" s="21"/>
    </row>
    <row r="182" spans="1:34">
      <c r="A182" s="21"/>
      <c r="B182" s="761"/>
      <c r="C182" s="762"/>
      <c r="D182" s="762"/>
      <c r="E182" s="762"/>
      <c r="F182" s="762"/>
      <c r="G182" s="762"/>
      <c r="H182" s="762"/>
      <c r="I182" s="762"/>
      <c r="J182" s="762"/>
      <c r="K182" s="762"/>
      <c r="L182" s="762"/>
      <c r="M182" s="762"/>
      <c r="N182" s="762"/>
      <c r="O182" s="762"/>
      <c r="P182" s="762"/>
      <c r="Q182" s="762"/>
      <c r="R182" s="762"/>
      <c r="S182" s="762"/>
      <c r="T182" s="762"/>
      <c r="U182" s="762"/>
      <c r="V182" s="762"/>
      <c r="W182" s="762"/>
      <c r="X182" s="762"/>
      <c r="Y182" s="762"/>
      <c r="Z182" s="762"/>
      <c r="AA182" s="762"/>
      <c r="AB182" s="762"/>
      <c r="AC182" s="762"/>
      <c r="AD182" s="762"/>
      <c r="AE182" s="763"/>
      <c r="AF182" s="21"/>
    </row>
    <row r="183" spans="1:34">
      <c r="A183" s="21"/>
      <c r="B183" s="764"/>
      <c r="C183" s="765"/>
      <c r="D183" s="765"/>
      <c r="E183" s="765"/>
      <c r="F183" s="765"/>
      <c r="G183" s="765"/>
      <c r="H183" s="765"/>
      <c r="I183" s="765"/>
      <c r="J183" s="765"/>
      <c r="K183" s="765"/>
      <c r="L183" s="765"/>
      <c r="M183" s="765"/>
      <c r="N183" s="765"/>
      <c r="O183" s="765"/>
      <c r="P183" s="765"/>
      <c r="Q183" s="765"/>
      <c r="R183" s="765"/>
      <c r="S183" s="765"/>
      <c r="T183" s="765"/>
      <c r="U183" s="765"/>
      <c r="V183" s="765"/>
      <c r="W183" s="765"/>
      <c r="X183" s="765"/>
      <c r="Y183" s="765"/>
      <c r="Z183" s="765"/>
      <c r="AA183" s="765"/>
      <c r="AB183" s="765"/>
      <c r="AC183" s="765"/>
      <c r="AD183" s="765"/>
      <c r="AE183" s="766"/>
      <c r="AF183" s="21"/>
    </row>
    <row r="184" spans="1:34" ht="15" customHeight="1" thickBot="1">
      <c r="A184" s="57"/>
      <c r="B184" s="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21"/>
    </row>
    <row r="185" spans="1:34" ht="10" customHeight="1">
      <c r="A185" s="21"/>
      <c r="B185" s="223"/>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5"/>
      <c r="AF185" s="21"/>
    </row>
    <row r="186" spans="1:34" ht="20.149999999999999" customHeight="1">
      <c r="A186" s="21"/>
      <c r="B186" s="226"/>
      <c r="C186" s="475" t="s">
        <v>117</v>
      </c>
      <c r="D186" s="475"/>
      <c r="E186" s="475"/>
      <c r="F186" s="475"/>
      <c r="G186" s="475"/>
      <c r="H186" s="475"/>
      <c r="I186" s="475"/>
      <c r="J186" s="475"/>
      <c r="K186" s="475"/>
      <c r="L186" s="475"/>
      <c r="M186" s="475"/>
      <c r="N186" s="475"/>
      <c r="O186" s="475"/>
      <c r="P186" s="475"/>
      <c r="Q186" s="475"/>
      <c r="R186" s="475"/>
      <c r="S186" s="475"/>
      <c r="T186" s="475"/>
      <c r="U186" s="475"/>
      <c r="V186" s="475"/>
      <c r="W186" s="475"/>
      <c r="X186" s="475"/>
      <c r="Y186" s="475"/>
      <c r="Z186" s="475"/>
      <c r="AA186" s="475"/>
      <c r="AB186" s="475"/>
      <c r="AC186" s="475"/>
      <c r="AD186" s="475"/>
      <c r="AE186" s="227"/>
      <c r="AF186" s="21"/>
    </row>
    <row r="187" spans="1:34" ht="10" customHeight="1" thickBot="1">
      <c r="A187" s="21"/>
      <c r="B187" s="228"/>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c r="AA187" s="229"/>
      <c r="AB187" s="229"/>
      <c r="AC187" s="229"/>
      <c r="AD187" s="229"/>
      <c r="AE187" s="230"/>
      <c r="AF187" s="21"/>
    </row>
    <row r="188" spans="1:34" ht="7"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row>
    <row r="189" spans="1:34" ht="7" customHeight="1">
      <c r="A189" s="21"/>
      <c r="B189" s="21"/>
      <c r="C189" s="21"/>
      <c r="D189" s="21"/>
      <c r="E189" s="21"/>
      <c r="F189" s="21"/>
      <c r="G189" s="21"/>
      <c r="H189" s="21"/>
      <c r="I189" s="21"/>
      <c r="J189" s="21"/>
      <c r="K189" s="21"/>
      <c r="L189" s="21"/>
      <c r="M189" s="21"/>
      <c r="N189" s="21"/>
      <c r="O189" s="21"/>
      <c r="P189" s="21"/>
      <c r="Q189" s="296"/>
      <c r="R189" s="296"/>
      <c r="S189" s="296"/>
      <c r="T189" s="296"/>
      <c r="U189" s="296"/>
      <c r="V189" s="21"/>
      <c r="W189" s="21"/>
      <c r="X189" s="21"/>
      <c r="Y189" s="21"/>
      <c r="Z189" s="21"/>
      <c r="AA189" s="21"/>
      <c r="AB189" s="21"/>
      <c r="AC189" s="21"/>
      <c r="AD189" s="21"/>
      <c r="AE189" s="21"/>
      <c r="AF189" s="21"/>
    </row>
    <row r="190" spans="1:34" ht="30" customHeight="1">
      <c r="A190" s="57"/>
      <c r="B190" s="32"/>
      <c r="C190" s="32"/>
      <c r="D190" s="823" t="s">
        <v>894</v>
      </c>
      <c r="E190" s="823"/>
      <c r="F190" s="823"/>
      <c r="G190" s="823"/>
      <c r="H190" s="823"/>
      <c r="I190" s="703" t="str">
        <f>IF(ISBLANK(Order!W503),"",Order!W503)</f>
        <v/>
      </c>
      <c r="J190" s="703"/>
      <c r="K190" s="703"/>
      <c r="L190" s="32"/>
      <c r="M190" s="822" t="s">
        <v>895</v>
      </c>
      <c r="N190" s="822"/>
      <c r="O190" s="822"/>
      <c r="P190" s="822"/>
      <c r="Q190" s="822"/>
      <c r="R190" s="822"/>
      <c r="S190" s="822"/>
      <c r="T190" s="822"/>
      <c r="U190" s="822"/>
      <c r="V190" s="822"/>
      <c r="W190" s="822"/>
      <c r="X190" s="822"/>
      <c r="Y190" s="822"/>
      <c r="Z190" s="704" t="str">
        <f>IF(ISBLANK(Order!W507),"",Order!W507)</f>
        <v/>
      </c>
      <c r="AA190" s="704"/>
      <c r="AB190" s="704"/>
      <c r="AC190" s="33"/>
      <c r="AD190" s="33"/>
      <c r="AE190" s="33"/>
      <c r="AF190" s="21"/>
    </row>
    <row r="191" spans="1:34" ht="5.1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row>
    <row r="192" spans="1:34" ht="7"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98" t="s">
        <v>285</v>
      </c>
      <c r="AH192" s="100" t="b">
        <f>Order!M524</f>
        <v>0</v>
      </c>
    </row>
    <row r="193" spans="1:34" ht="14.5" customHeight="1">
      <c r="A193" s="21"/>
      <c r="B193" s="21"/>
      <c r="C193" s="21"/>
      <c r="D193" s="547" t="s">
        <v>279</v>
      </c>
      <c r="E193" s="547"/>
      <c r="F193" s="547"/>
      <c r="G193" s="547"/>
      <c r="H193" s="547"/>
      <c r="I193" s="547"/>
      <c r="J193" s="547"/>
      <c r="K193" s="705" t="str">
        <f>IF(ISBLANK(Order!K511),"",Order!K511)</f>
        <v/>
      </c>
      <c r="L193" s="705"/>
      <c r="M193" s="705"/>
      <c r="N193" s="705"/>
      <c r="O193" s="705"/>
      <c r="P193" s="705"/>
      <c r="Q193" s="705"/>
      <c r="R193" s="705"/>
      <c r="S193" s="705"/>
      <c r="T193" s="705"/>
      <c r="U193" s="705"/>
      <c r="V193" s="705"/>
      <c r="W193" s="705"/>
      <c r="X193" s="705"/>
      <c r="Y193" s="705"/>
      <c r="Z193" s="705"/>
      <c r="AA193" s="705"/>
      <c r="AB193" s="705"/>
      <c r="AC193" s="73"/>
      <c r="AD193" s="21"/>
      <c r="AE193" s="21"/>
      <c r="AF193" s="21"/>
      <c r="AG193" s="98" t="s">
        <v>286</v>
      </c>
      <c r="AH193" s="100" t="b">
        <f>Order!P524</f>
        <v>0</v>
      </c>
    </row>
    <row r="194" spans="1:34" ht="14.5" customHeight="1">
      <c r="A194" s="21"/>
      <c r="B194" s="21"/>
      <c r="C194" s="21"/>
      <c r="D194" s="547"/>
      <c r="E194" s="547"/>
      <c r="F194" s="547"/>
      <c r="G194" s="547"/>
      <c r="H194" s="547"/>
      <c r="I194" s="547"/>
      <c r="J194" s="547"/>
      <c r="K194" s="706"/>
      <c r="L194" s="706"/>
      <c r="M194" s="706"/>
      <c r="N194" s="706"/>
      <c r="O194" s="706"/>
      <c r="P194" s="706"/>
      <c r="Q194" s="706"/>
      <c r="R194" s="706"/>
      <c r="S194" s="706"/>
      <c r="T194" s="706"/>
      <c r="U194" s="706"/>
      <c r="V194" s="706"/>
      <c r="W194" s="706"/>
      <c r="X194" s="706"/>
      <c r="Y194" s="706"/>
      <c r="Z194" s="706"/>
      <c r="AA194" s="706"/>
      <c r="AB194" s="706"/>
      <c r="AC194" s="73"/>
      <c r="AD194" s="21"/>
      <c r="AE194" s="21"/>
      <c r="AF194" s="21"/>
      <c r="AG194" s="98" t="s">
        <v>287</v>
      </c>
      <c r="AH194" s="100" t="b">
        <f>Order!S524</f>
        <v>0</v>
      </c>
    </row>
    <row r="195" spans="1:34" ht="7"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73"/>
      <c r="AD195" s="21"/>
      <c r="AE195" s="21"/>
      <c r="AF195" s="21"/>
      <c r="AG195" s="98" t="s">
        <v>288</v>
      </c>
      <c r="AH195" s="100" t="b">
        <f>Order!V524</f>
        <v>0</v>
      </c>
    </row>
    <row r="196" spans="1:34" ht="14.5" customHeight="1">
      <c r="A196" s="21"/>
      <c r="B196" s="21"/>
      <c r="C196" s="21"/>
      <c r="D196" s="290"/>
      <c r="E196" s="547" t="s">
        <v>280</v>
      </c>
      <c r="F196" s="547"/>
      <c r="G196" s="547"/>
      <c r="H196" s="547"/>
      <c r="I196" s="547"/>
      <c r="J196" s="705" t="str">
        <f>IF(ISBLANK(Order!J514),"",Order!J514)</f>
        <v/>
      </c>
      <c r="K196" s="705"/>
      <c r="L196" s="705"/>
      <c r="M196" s="705"/>
      <c r="N196" s="705"/>
      <c r="O196" s="705"/>
      <c r="P196" s="705"/>
      <c r="Q196" s="705"/>
      <c r="R196" s="705"/>
      <c r="S196" s="705"/>
      <c r="T196" s="705"/>
      <c r="U196" s="705"/>
      <c r="V196" s="705"/>
      <c r="W196" s="705"/>
      <c r="X196" s="705"/>
      <c r="Y196" s="705"/>
      <c r="Z196" s="705"/>
      <c r="AA196" s="705"/>
      <c r="AB196" s="291"/>
      <c r="AC196" s="291"/>
      <c r="AD196" s="21"/>
      <c r="AE196" s="21"/>
      <c r="AF196" s="21"/>
      <c r="AG196" s="98" t="b">
        <f>ISBLANK(Order!X524)</f>
        <v>1</v>
      </c>
      <c r="AH196" s="100">
        <f>Order!X524</f>
        <v>0</v>
      </c>
    </row>
    <row r="197" spans="1:34" ht="14.5" customHeight="1">
      <c r="A197" s="21"/>
      <c r="B197" s="21"/>
      <c r="C197" s="21"/>
      <c r="D197" s="290"/>
      <c r="E197" s="547"/>
      <c r="F197" s="547"/>
      <c r="G197" s="547"/>
      <c r="H197" s="547"/>
      <c r="I197" s="547"/>
      <c r="J197" s="706"/>
      <c r="K197" s="706"/>
      <c r="L197" s="706"/>
      <c r="M197" s="706"/>
      <c r="N197" s="706"/>
      <c r="O197" s="706"/>
      <c r="P197" s="706"/>
      <c r="Q197" s="706"/>
      <c r="R197" s="706"/>
      <c r="S197" s="706"/>
      <c r="T197" s="706"/>
      <c r="U197" s="706"/>
      <c r="V197" s="706"/>
      <c r="W197" s="706"/>
      <c r="X197" s="706"/>
      <c r="Y197" s="706"/>
      <c r="Z197" s="706"/>
      <c r="AA197" s="706"/>
      <c r="AB197" s="291"/>
      <c r="AC197" s="291"/>
      <c r="AD197" s="21"/>
      <c r="AE197" s="21"/>
      <c r="AF197" s="21"/>
    </row>
    <row r="198" spans="1:34" ht="7"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row>
    <row r="199" spans="1:34" ht="20.149999999999999" customHeight="1">
      <c r="A199" s="21"/>
      <c r="B199" s="21"/>
      <c r="C199" s="21"/>
      <c r="D199" s="21"/>
      <c r="E199" s="21"/>
      <c r="F199" s="21"/>
      <c r="G199" s="547" t="s">
        <v>896</v>
      </c>
      <c r="H199" s="547"/>
      <c r="I199" s="547"/>
      <c r="J199" s="705" t="str">
        <f>IF(ISBLANK(Order!L517),"",Order!L517)</f>
        <v/>
      </c>
      <c r="K199" s="705"/>
      <c r="L199" s="705"/>
      <c r="M199" s="290"/>
      <c r="N199" s="547" t="s">
        <v>897</v>
      </c>
      <c r="O199" s="547"/>
      <c r="P199" s="547"/>
      <c r="Q199" s="705" t="str">
        <f>IF(ISBLANK(Order!L520),"",Order!L520)</f>
        <v/>
      </c>
      <c r="R199" s="705"/>
      <c r="S199" s="705"/>
      <c r="T199" s="21"/>
      <c r="U199" s="824" t="s">
        <v>898</v>
      </c>
      <c r="V199" s="824"/>
      <c r="W199" s="824"/>
      <c r="X199" s="705" t="str" cm="1">
        <f t="array" ref="X199">IFERROR(_xlfn.IFS(AND(AG196=TRUE,AH192=TRUE),AG192,AND(AG196,AH193=TRUE),AG193,AND(AG196,AH194=TRUE),AG194,AND(AG196,AH195=TRUE),AG195,AG196=FALSE,AH196),"")</f>
        <v/>
      </c>
      <c r="Y199" s="705"/>
      <c r="Z199" s="705"/>
      <c r="AA199" s="73"/>
      <c r="AB199" s="21"/>
      <c r="AC199" s="21"/>
      <c r="AD199" s="21"/>
      <c r="AE199" s="21"/>
      <c r="AF199" s="21"/>
    </row>
    <row r="200" spans="1:34" ht="20.149999999999999" customHeight="1">
      <c r="A200" s="21"/>
      <c r="B200" s="21"/>
      <c r="C200" s="21"/>
      <c r="D200" s="21"/>
      <c r="E200" s="21"/>
      <c r="F200" s="21"/>
      <c r="G200" s="547"/>
      <c r="H200" s="547"/>
      <c r="I200" s="547"/>
      <c r="J200" s="705"/>
      <c r="K200" s="705"/>
      <c r="L200" s="705"/>
      <c r="M200" s="290"/>
      <c r="N200" s="547"/>
      <c r="O200" s="547"/>
      <c r="P200" s="547"/>
      <c r="Q200" s="705"/>
      <c r="R200" s="705"/>
      <c r="S200" s="705"/>
      <c r="T200" s="21"/>
      <c r="U200" s="824"/>
      <c r="V200" s="824"/>
      <c r="W200" s="824"/>
      <c r="X200" s="705"/>
      <c r="Y200" s="705"/>
      <c r="Z200" s="705"/>
      <c r="AA200" s="73"/>
      <c r="AB200" s="21"/>
      <c r="AC200" s="21"/>
      <c r="AD200" s="21"/>
      <c r="AE200" s="21"/>
      <c r="AF200" s="21"/>
      <c r="AG200" s="98" t="s">
        <v>291</v>
      </c>
      <c r="AH200" s="100" t="b">
        <f>Order!N527</f>
        <v>0</v>
      </c>
    </row>
    <row r="201" spans="1:34" ht="7"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98" t="s">
        <v>292</v>
      </c>
      <c r="AH201" s="100" t="b">
        <f>Order!T527</f>
        <v>0</v>
      </c>
    </row>
    <row r="202" spans="1:34" ht="20.149999999999999" customHeight="1">
      <c r="A202" s="21"/>
      <c r="B202" s="21"/>
      <c r="C202" s="21"/>
      <c r="D202" s="21"/>
      <c r="E202" s="21"/>
      <c r="F202" s="21"/>
      <c r="G202" s="21"/>
      <c r="H202" s="21"/>
      <c r="I202" s="21"/>
      <c r="J202" s="547" t="s">
        <v>899</v>
      </c>
      <c r="K202" s="547"/>
      <c r="L202" s="547"/>
      <c r="M202" s="705" t="str" cm="1">
        <f t="array" ref="M202">IFERROR(_xlfn.IFS(AND(AG202=TRUE,AH200=TRUE),AG200,AND(AG202=TRUE,AH201=TRUE),AG201,AG202=FALSE,AH202),"")</f>
        <v/>
      </c>
      <c r="N202" s="705"/>
      <c r="O202" s="705"/>
      <c r="P202" s="705"/>
      <c r="Q202" s="705"/>
      <c r="R202" s="21"/>
      <c r="S202" s="547" t="str" cm="1">
        <f t="array" ref="S202">IFERROR(_xlfn.IFS(AG203="YES","Making Own Connections",AG203="No","Not Making Own Connections"),"")</f>
        <v/>
      </c>
      <c r="T202" s="547"/>
      <c r="U202" s="547"/>
      <c r="V202" s="547"/>
      <c r="W202" s="577" t="str">
        <f>IF(AG203="No",Order!S532&amp;"
Required","")</f>
        <v/>
      </c>
      <c r="X202" s="577"/>
      <c r="Y202" s="577"/>
      <c r="Z202" s="21"/>
      <c r="AA202" s="14"/>
      <c r="AB202" s="14"/>
      <c r="AC202" s="291"/>
      <c r="AD202" s="291"/>
      <c r="AE202" s="21"/>
      <c r="AF202" s="21"/>
      <c r="AG202" s="98" t="b">
        <f>ISBLANK(Order!X527)</f>
        <v>1</v>
      </c>
      <c r="AH202" s="100">
        <f>Order!X527</f>
        <v>0</v>
      </c>
    </row>
    <row r="203" spans="1:34" ht="20.149999999999999" customHeight="1">
      <c r="A203" s="21"/>
      <c r="B203" s="21"/>
      <c r="C203" s="21"/>
      <c r="D203" s="21"/>
      <c r="E203" s="21"/>
      <c r="F203" s="21"/>
      <c r="G203" s="21"/>
      <c r="H203" s="21"/>
      <c r="I203" s="21"/>
      <c r="J203" s="547"/>
      <c r="K203" s="547"/>
      <c r="L203" s="547"/>
      <c r="M203" s="705"/>
      <c r="N203" s="705"/>
      <c r="O203" s="705"/>
      <c r="P203" s="705"/>
      <c r="Q203" s="705"/>
      <c r="R203" s="21"/>
      <c r="S203" s="547"/>
      <c r="T203" s="547"/>
      <c r="U203" s="547"/>
      <c r="V203" s="547"/>
      <c r="W203" s="577"/>
      <c r="X203" s="577"/>
      <c r="Y203" s="577"/>
      <c r="Z203" s="21"/>
      <c r="AA203" s="14"/>
      <c r="AB203" s="14"/>
      <c r="AC203" s="291"/>
      <c r="AD203" s="291"/>
      <c r="AE203" s="21"/>
      <c r="AF203" s="21"/>
      <c r="AG203" s="98">
        <f>Order!Q529</f>
        <v>0</v>
      </c>
    </row>
    <row r="204" spans="1:34" ht="10"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row>
    <row r="205" spans="1:34" ht="10" customHeight="1" thickBot="1">
      <c r="A205" s="57"/>
      <c r="B205" s="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21"/>
    </row>
    <row r="206" spans="1:34" ht="10" customHeight="1">
      <c r="A206" s="21"/>
      <c r="B206" s="223"/>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5"/>
      <c r="AF206" s="21"/>
    </row>
    <row r="207" spans="1:34" ht="20.149999999999999" customHeight="1">
      <c r="A207" s="21"/>
      <c r="B207" s="226"/>
      <c r="C207" s="475" t="s">
        <v>900</v>
      </c>
      <c r="D207" s="475"/>
      <c r="E207" s="475"/>
      <c r="F207" s="475"/>
      <c r="G207" s="475"/>
      <c r="H207" s="475"/>
      <c r="I207" s="475"/>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227"/>
      <c r="AF207" s="21"/>
    </row>
    <row r="208" spans="1:34" ht="10" customHeight="1" thickBot="1">
      <c r="A208" s="21"/>
      <c r="B208" s="228"/>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229"/>
      <c r="AE208" s="230"/>
      <c r="AF208" s="21"/>
    </row>
    <row r="209" spans="1:34" ht="10"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row>
    <row r="210" spans="1:34" ht="14.5" customHeight="1">
      <c r="A210" s="21"/>
      <c r="B210" s="536" t="s">
        <v>29</v>
      </c>
      <c r="C210" s="536"/>
      <c r="D210" s="536"/>
      <c r="E210" s="536"/>
      <c r="F210" s="794">
        <f>Order!F58</f>
        <v>0</v>
      </c>
      <c r="G210" s="795"/>
      <c r="H210" s="795"/>
      <c r="I210" s="795"/>
      <c r="J210" s="795"/>
      <c r="K210" s="795"/>
      <c r="L210" s="795"/>
      <c r="M210" s="795"/>
      <c r="N210" s="795"/>
      <c r="O210" s="795"/>
      <c r="P210" s="795"/>
      <c r="Q210" s="795"/>
      <c r="R210" s="536" t="s">
        <v>31</v>
      </c>
      <c r="S210" s="536"/>
      <c r="T210" s="536"/>
      <c r="U210" s="797">
        <f>Order!F64</f>
        <v>0</v>
      </c>
      <c r="V210" s="547"/>
      <c r="W210" s="536" t="s">
        <v>32</v>
      </c>
      <c r="X210" s="536"/>
      <c r="Y210" s="536"/>
      <c r="Z210" s="797">
        <f>Order!K64</f>
        <v>0</v>
      </c>
      <c r="AA210" s="547"/>
      <c r="AB210" s="547"/>
      <c r="AC210" s="547"/>
      <c r="AD210" s="547"/>
      <c r="AE210" s="21"/>
      <c r="AF210" s="21"/>
    </row>
    <row r="211" spans="1:34" ht="14.5" customHeight="1">
      <c r="A211" s="21"/>
      <c r="B211" s="536"/>
      <c r="C211" s="536"/>
      <c r="D211" s="536"/>
      <c r="E211" s="536"/>
      <c r="F211" s="796"/>
      <c r="G211" s="796"/>
      <c r="H211" s="796"/>
      <c r="I211" s="796"/>
      <c r="J211" s="796"/>
      <c r="K211" s="796"/>
      <c r="L211" s="796"/>
      <c r="M211" s="796"/>
      <c r="N211" s="796"/>
      <c r="O211" s="796"/>
      <c r="P211" s="796"/>
      <c r="Q211" s="796"/>
      <c r="R211" s="536"/>
      <c r="S211" s="536"/>
      <c r="T211" s="536"/>
      <c r="U211" s="490"/>
      <c r="V211" s="490"/>
      <c r="W211" s="536"/>
      <c r="X211" s="536"/>
      <c r="Y211" s="536"/>
      <c r="Z211" s="490"/>
      <c r="AA211" s="490"/>
      <c r="AB211" s="490"/>
      <c r="AC211" s="490"/>
      <c r="AD211" s="490"/>
      <c r="AE211" s="21"/>
      <c r="AF211" s="21"/>
    </row>
    <row r="212" spans="1:34" ht="7"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row>
    <row r="213" spans="1:34" ht="14.5" customHeight="1">
      <c r="A213" s="21"/>
      <c r="B213" s="536" t="s">
        <v>30</v>
      </c>
      <c r="C213" s="536"/>
      <c r="D213" s="536"/>
      <c r="E213" s="536"/>
      <c r="F213" s="798">
        <f>Order!F61</f>
        <v>0</v>
      </c>
      <c r="G213" s="456"/>
      <c r="H213" s="456"/>
      <c r="I213" s="456"/>
      <c r="J213" s="456"/>
      <c r="K213" s="456"/>
      <c r="L213" s="456"/>
      <c r="M213" s="456"/>
      <c r="N213" s="456"/>
      <c r="O213" s="456"/>
      <c r="P213" s="456"/>
      <c r="Q213" s="536" t="s">
        <v>33</v>
      </c>
      <c r="R213" s="536"/>
      <c r="S213" s="536"/>
      <c r="T213" s="456">
        <f>Order!T64</f>
        <v>0</v>
      </c>
      <c r="U213" s="456"/>
      <c r="V213" s="456"/>
      <c r="W213" s="456"/>
      <c r="X213" s="456"/>
      <c r="Y213" s="456"/>
      <c r="Z213" s="456"/>
      <c r="AA213" s="456"/>
      <c r="AB213" s="456"/>
      <c r="AC213" s="456"/>
      <c r="AD213" s="456"/>
      <c r="AE213" s="14"/>
      <c r="AF213" s="21"/>
    </row>
    <row r="214" spans="1:34" ht="14.5" customHeight="1">
      <c r="A214" s="21"/>
      <c r="B214" s="536"/>
      <c r="C214" s="536"/>
      <c r="D214" s="536"/>
      <c r="E214" s="536"/>
      <c r="F214" s="767"/>
      <c r="G214" s="767"/>
      <c r="H214" s="767"/>
      <c r="I214" s="767"/>
      <c r="J214" s="767"/>
      <c r="K214" s="767"/>
      <c r="L214" s="767"/>
      <c r="M214" s="767"/>
      <c r="N214" s="767"/>
      <c r="O214" s="767"/>
      <c r="P214" s="767"/>
      <c r="Q214" s="536"/>
      <c r="R214" s="536"/>
      <c r="S214" s="536"/>
      <c r="T214" s="767"/>
      <c r="U214" s="767"/>
      <c r="V214" s="767"/>
      <c r="W214" s="767"/>
      <c r="X214" s="767"/>
      <c r="Y214" s="767"/>
      <c r="Z214" s="767"/>
      <c r="AA214" s="767"/>
      <c r="AB214" s="767"/>
      <c r="AC214" s="767"/>
      <c r="AD214" s="767"/>
      <c r="AE214" s="14"/>
      <c r="AF214" s="21"/>
    </row>
    <row r="215" spans="1:34" ht="20.149999999999999"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row>
    <row r="216" spans="1:34" ht="20.149999999999999" customHeight="1">
      <c r="A216" s="21"/>
      <c r="B216" s="31"/>
      <c r="C216" s="31"/>
      <c r="D216" s="31"/>
      <c r="E216" s="31"/>
      <c r="F216" s="31"/>
      <c r="G216" s="31"/>
      <c r="H216" s="21"/>
      <c r="I216" s="21"/>
      <c r="J216" s="21"/>
      <c r="K216" s="21"/>
      <c r="L216" s="21"/>
      <c r="M216" s="21"/>
      <c r="N216" s="476" t="s">
        <v>304</v>
      </c>
      <c r="O216" s="476"/>
      <c r="P216" s="476"/>
      <c r="Q216" s="476"/>
      <c r="R216" s="476"/>
      <c r="S216" s="476"/>
      <c r="T216" s="522" t="s">
        <v>305</v>
      </c>
      <c r="U216" s="326"/>
      <c r="V216" s="326"/>
      <c r="W216" s="522" t="s">
        <v>306</v>
      </c>
      <c r="X216" s="326"/>
      <c r="Y216" s="326"/>
      <c r="Z216" s="477" t="s">
        <v>152</v>
      </c>
      <c r="AA216" s="477"/>
      <c r="AB216" s="477"/>
      <c r="AC216" s="477"/>
      <c r="AD216" s="477"/>
      <c r="AE216" s="477"/>
      <c r="AF216" s="21"/>
      <c r="AH216" s="282" t="s">
        <v>901</v>
      </c>
    </row>
    <row r="217" spans="1:34" ht="20.149999999999999" customHeight="1">
      <c r="A217" s="21"/>
      <c r="B217" s="31"/>
      <c r="C217" s="32"/>
      <c r="D217" s="32"/>
      <c r="E217" s="32"/>
      <c r="F217" s="32"/>
      <c r="G217" s="32"/>
      <c r="H217" s="32"/>
      <c r="I217" s="32"/>
      <c r="J217" s="32"/>
      <c r="K217" s="32"/>
      <c r="L217" s="32"/>
      <c r="M217" s="21"/>
      <c r="N217" s="326" t="s">
        <v>75</v>
      </c>
      <c r="O217" s="326"/>
      <c r="P217" s="326"/>
      <c r="Q217" s="326" t="s">
        <v>76</v>
      </c>
      <c r="R217" s="326"/>
      <c r="S217" s="326"/>
      <c r="T217" s="326"/>
      <c r="U217" s="326"/>
      <c r="V217" s="326"/>
      <c r="W217" s="326"/>
      <c r="X217" s="326"/>
      <c r="Y217" s="326"/>
      <c r="Z217" s="326" t="s">
        <v>75</v>
      </c>
      <c r="AA217" s="326"/>
      <c r="AB217" s="326"/>
      <c r="AC217" s="326" t="s">
        <v>76</v>
      </c>
      <c r="AD217" s="326"/>
      <c r="AE217" s="326"/>
      <c r="AF217" s="21"/>
      <c r="AH217" s="100" t="b">
        <f>OR(Z219&gt;0,AC219&gt;0)</f>
        <v>0</v>
      </c>
    </row>
    <row r="218" spans="1:34" ht="7" customHeight="1">
      <c r="A218" s="21"/>
      <c r="B218" s="32"/>
      <c r="C218" s="32"/>
      <c r="D218" s="32"/>
      <c r="E218" s="32"/>
      <c r="F218" s="32"/>
      <c r="G218" s="32"/>
      <c r="H218" s="32"/>
      <c r="I218" s="32"/>
      <c r="J218" s="32"/>
      <c r="K218" s="32"/>
      <c r="L218" s="32"/>
      <c r="M218" s="21"/>
      <c r="N218" s="21"/>
      <c r="O218" s="21"/>
      <c r="P218" s="21"/>
      <c r="Q218" s="21"/>
      <c r="R218" s="21"/>
      <c r="S218" s="21"/>
      <c r="T218" s="21"/>
      <c r="U218" s="21"/>
      <c r="V218" s="21"/>
      <c r="W218" s="21"/>
      <c r="X218" s="21"/>
      <c r="Y218" s="21"/>
      <c r="Z218" s="21"/>
      <c r="AA218" s="21"/>
      <c r="AB218" s="21"/>
      <c r="AC218" s="21"/>
      <c r="AD218" s="21"/>
      <c r="AE218" s="21"/>
      <c r="AF218" s="21"/>
    </row>
    <row r="219" spans="1:34" ht="20.149999999999999" customHeight="1">
      <c r="A219" s="57"/>
      <c r="B219" s="619" t="s">
        <v>307</v>
      </c>
      <c r="C219" s="619"/>
      <c r="D219" s="619"/>
      <c r="E219" s="619"/>
      <c r="F219" s="619"/>
      <c r="G219" s="619"/>
      <c r="H219" s="619"/>
      <c r="I219" s="619"/>
      <c r="J219" s="619"/>
      <c r="K219" s="619"/>
      <c r="L219" s="619"/>
      <c r="M219" s="619"/>
      <c r="N219" s="502">
        <f>Order!$N$583</f>
        <v>20.440000000000001</v>
      </c>
      <c r="O219" s="502"/>
      <c r="P219" s="502"/>
      <c r="Q219" s="502">
        <f>Order!$Q$583</f>
        <v>24.998100000000001</v>
      </c>
      <c r="R219" s="502"/>
      <c r="S219" s="502"/>
      <c r="T219" s="438">
        <f>Order!$T$583</f>
        <v>0</v>
      </c>
      <c r="U219" s="438"/>
      <c r="V219" s="438"/>
      <c r="W219" s="438">
        <f>Order!W583</f>
        <v>0</v>
      </c>
      <c r="X219" s="438"/>
      <c r="Y219" s="438"/>
      <c r="Z219" s="503">
        <f>Order!$Z$583</f>
        <v>0</v>
      </c>
      <c r="AA219" s="503"/>
      <c r="AB219" s="503"/>
      <c r="AC219" s="503">
        <f>Order!AC583</f>
        <v>0</v>
      </c>
      <c r="AD219" s="503"/>
      <c r="AE219" s="503"/>
      <c r="AF219" s="21"/>
    </row>
    <row r="220" spans="1:34" ht="15" customHeight="1" thickBo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row>
    <row r="221" spans="1:34" ht="20.149999999999999" customHeight="1">
      <c r="A221" s="21"/>
      <c r="B221" s="741" t="s">
        <v>310</v>
      </c>
      <c r="C221" s="742"/>
      <c r="D221" s="743"/>
      <c r="E221" s="617" t="s">
        <v>311</v>
      </c>
      <c r="F221" s="617"/>
      <c r="G221" s="617"/>
      <c r="H221" s="617" t="s">
        <v>312</v>
      </c>
      <c r="I221" s="617"/>
      <c r="J221" s="617"/>
      <c r="K221" s="617" t="s">
        <v>306</v>
      </c>
      <c r="L221" s="617"/>
      <c r="M221" s="617"/>
      <c r="N221" s="617" t="s">
        <v>150</v>
      </c>
      <c r="O221" s="617"/>
      <c r="P221" s="618"/>
      <c r="Q221" s="626" t="s">
        <v>310</v>
      </c>
      <c r="R221" s="617"/>
      <c r="S221" s="617"/>
      <c r="T221" s="617" t="s">
        <v>311</v>
      </c>
      <c r="U221" s="617"/>
      <c r="V221" s="617"/>
      <c r="W221" s="617" t="s">
        <v>312</v>
      </c>
      <c r="X221" s="617"/>
      <c r="Y221" s="617"/>
      <c r="Z221" s="617" t="s">
        <v>306</v>
      </c>
      <c r="AA221" s="617"/>
      <c r="AB221" s="617"/>
      <c r="AC221" s="617" t="s">
        <v>150</v>
      </c>
      <c r="AD221" s="617"/>
      <c r="AE221" s="618"/>
      <c r="AF221" s="21"/>
    </row>
    <row r="222" spans="1:34" ht="40" customHeight="1">
      <c r="A222" s="21"/>
      <c r="B222" s="738" t="str">
        <f>IF(ISBLANK(Order!B586),"",Order!B586)</f>
        <v/>
      </c>
      <c r="C222" s="739"/>
      <c r="D222" s="740"/>
      <c r="E222" s="788" t="str">
        <f>IF(ISBLANK(Order!E586),"",Order!E586)</f>
        <v/>
      </c>
      <c r="F222" s="789"/>
      <c r="G222" s="790"/>
      <c r="H222" s="788" t="str">
        <f>IF(ISBLANK(Order!H586),"",Order!H586)</f>
        <v/>
      </c>
      <c r="I222" s="789"/>
      <c r="J222" s="790"/>
      <c r="K222" s="791" t="str">
        <f>IF(ISBLANK(Order!K586),"",Order!K586)</f>
        <v xml:space="preserve"> </v>
      </c>
      <c r="L222" s="792"/>
      <c r="M222" s="793"/>
      <c r="N222" s="621" t="e">
        <f>IF(ISBLANK(Order!N586),"",Order!N586)</f>
        <v>#VALUE!</v>
      </c>
      <c r="O222" s="768"/>
      <c r="P222" s="623"/>
      <c r="Q222" s="738" t="str">
        <f>IF(ISBLANK(Order!Q586),"",Order!Q586)</f>
        <v/>
      </c>
      <c r="R222" s="739"/>
      <c r="S222" s="740"/>
      <c r="T222" s="788" t="str">
        <f>IF(ISBLANK(Order!T586),"",Order!T586)</f>
        <v/>
      </c>
      <c r="U222" s="789"/>
      <c r="V222" s="790"/>
      <c r="W222" s="788" t="str">
        <f>IF(ISBLANK(Order!W586),"",Order!W586)</f>
        <v/>
      </c>
      <c r="X222" s="789"/>
      <c r="Y222" s="790"/>
      <c r="Z222" s="791" t="str">
        <f>IF(ISBLANK(Order!Z586),"",Order!Z586)</f>
        <v xml:space="preserve"> </v>
      </c>
      <c r="AA222" s="792"/>
      <c r="AB222" s="793"/>
      <c r="AC222" s="621" t="e">
        <f>IF(ISBLANK(Order!AC586),"",Order!AC586)</f>
        <v>#VALUE!</v>
      </c>
      <c r="AD222" s="768"/>
      <c r="AE222" s="623"/>
      <c r="AF222" s="21"/>
    </row>
    <row r="223" spans="1:34" ht="40" customHeight="1">
      <c r="A223" s="57"/>
      <c r="B223" s="738" t="str">
        <f>IF(ISBLANK(Order!B587),"",Order!B587)</f>
        <v/>
      </c>
      <c r="C223" s="739"/>
      <c r="D223" s="740"/>
      <c r="E223" s="788" t="str">
        <f>IF(ISBLANK(Order!E587),"",Order!E587)</f>
        <v/>
      </c>
      <c r="F223" s="789"/>
      <c r="G223" s="790"/>
      <c r="H223" s="788" t="str">
        <f>IF(ISBLANK(Order!H587),"",Order!H587)</f>
        <v/>
      </c>
      <c r="I223" s="789"/>
      <c r="J223" s="790"/>
      <c r="K223" s="791" t="str">
        <f>IF(ISBLANK(Order!K587),"",Order!K587)</f>
        <v xml:space="preserve"> </v>
      </c>
      <c r="L223" s="792"/>
      <c r="M223" s="793"/>
      <c r="N223" s="621" t="e">
        <f>IF(ISBLANK(Order!N587),"",Order!N587)</f>
        <v>#VALUE!</v>
      </c>
      <c r="O223" s="768"/>
      <c r="P223" s="623"/>
      <c r="Q223" s="738" t="str">
        <f>IF(ISBLANK(Order!Q587),"",Order!Q587)</f>
        <v/>
      </c>
      <c r="R223" s="739"/>
      <c r="S223" s="740"/>
      <c r="T223" s="788" t="str">
        <f>IF(ISBLANK(Order!T587),"",Order!T587)</f>
        <v/>
      </c>
      <c r="U223" s="789"/>
      <c r="V223" s="790"/>
      <c r="W223" s="788" t="str">
        <f>IF(ISBLANK(Order!W587),"",Order!W587)</f>
        <v/>
      </c>
      <c r="X223" s="789"/>
      <c r="Y223" s="790"/>
      <c r="Z223" s="791" t="str">
        <f>IF(ISBLANK(Order!Z587),"",Order!Z587)</f>
        <v xml:space="preserve"> </v>
      </c>
      <c r="AA223" s="792"/>
      <c r="AB223" s="793"/>
      <c r="AC223" s="621" t="e">
        <f>IF(ISBLANK(Order!AC587),"",Order!AC587)</f>
        <v>#VALUE!</v>
      </c>
      <c r="AD223" s="768"/>
      <c r="AE223" s="623"/>
      <c r="AF223" s="21"/>
    </row>
    <row r="224" spans="1:34" ht="40" customHeight="1">
      <c r="A224" s="21"/>
      <c r="B224" s="738" t="str">
        <f>IF(ISBLANK(Order!B588),"",Order!B588)</f>
        <v/>
      </c>
      <c r="C224" s="739"/>
      <c r="D224" s="740"/>
      <c r="E224" s="788" t="str">
        <f>IF(ISBLANK(Order!E588),"",Order!E588)</f>
        <v/>
      </c>
      <c r="F224" s="789"/>
      <c r="G224" s="790"/>
      <c r="H224" s="788" t="str">
        <f>IF(ISBLANK(Order!H588),"",Order!H588)</f>
        <v/>
      </c>
      <c r="I224" s="789"/>
      <c r="J224" s="790"/>
      <c r="K224" s="791" t="str">
        <f>IF(ISBLANK(Order!K588),"",Order!K588)</f>
        <v xml:space="preserve"> </v>
      </c>
      <c r="L224" s="792"/>
      <c r="M224" s="793"/>
      <c r="N224" s="621" t="e">
        <f>IF(ISBLANK(Order!N588),"",Order!N588)</f>
        <v>#VALUE!</v>
      </c>
      <c r="O224" s="768"/>
      <c r="P224" s="623"/>
      <c r="Q224" s="738" t="str">
        <f>IF(ISBLANK(Order!Q588),"",Order!Q588)</f>
        <v/>
      </c>
      <c r="R224" s="739"/>
      <c r="S224" s="740"/>
      <c r="T224" s="788" t="str">
        <f>IF(ISBLANK(Order!T588),"",Order!T588)</f>
        <v/>
      </c>
      <c r="U224" s="789"/>
      <c r="V224" s="790"/>
      <c r="W224" s="788" t="str">
        <f>IF(ISBLANK(Order!W588),"",Order!W588)</f>
        <v/>
      </c>
      <c r="X224" s="789"/>
      <c r="Y224" s="790"/>
      <c r="Z224" s="791" t="str">
        <f>IF(ISBLANK(Order!Z588),"",Order!Z588)</f>
        <v xml:space="preserve"> </v>
      </c>
      <c r="AA224" s="792"/>
      <c r="AB224" s="793"/>
      <c r="AC224" s="621" t="e">
        <f>IF(ISBLANK(Order!AC588),"",Order!AC588)</f>
        <v>#VALUE!</v>
      </c>
      <c r="AD224" s="768"/>
      <c r="AE224" s="623"/>
      <c r="AF224" s="21"/>
    </row>
    <row r="225" spans="1:38" ht="40" customHeight="1">
      <c r="A225" s="21"/>
      <c r="B225" s="738" t="str">
        <f>IF(ISBLANK(Order!B589),"",Order!B589)</f>
        <v/>
      </c>
      <c r="C225" s="739"/>
      <c r="D225" s="740"/>
      <c r="E225" s="788" t="str">
        <f>IF(ISBLANK(Order!E589),"",Order!E589)</f>
        <v/>
      </c>
      <c r="F225" s="789"/>
      <c r="G225" s="790"/>
      <c r="H225" s="788" t="str">
        <f>IF(ISBLANK(Order!H589),"",Order!H589)</f>
        <v/>
      </c>
      <c r="I225" s="789"/>
      <c r="J225" s="790"/>
      <c r="K225" s="791" t="str">
        <f>IF(ISBLANK(Order!K589),"",Order!K589)</f>
        <v xml:space="preserve"> </v>
      </c>
      <c r="L225" s="792"/>
      <c r="M225" s="793"/>
      <c r="N225" s="621" t="e">
        <f>IF(ISBLANK(Order!N589),"",Order!N589)</f>
        <v>#VALUE!</v>
      </c>
      <c r="O225" s="768"/>
      <c r="P225" s="623"/>
      <c r="Q225" s="738" t="str">
        <f>IF(ISBLANK(Order!Q589),"",Order!Q589)</f>
        <v/>
      </c>
      <c r="R225" s="739"/>
      <c r="S225" s="740"/>
      <c r="T225" s="788" t="str">
        <f>IF(ISBLANK(Order!T589),"",Order!T589)</f>
        <v/>
      </c>
      <c r="U225" s="789"/>
      <c r="V225" s="790"/>
      <c r="W225" s="788" t="str">
        <f>IF(ISBLANK(Order!W589),"",Order!W589)</f>
        <v/>
      </c>
      <c r="X225" s="789"/>
      <c r="Y225" s="790"/>
      <c r="Z225" s="791" t="str">
        <f>IF(ISBLANK(Order!Z589),"",Order!Z589)</f>
        <v xml:space="preserve"> </v>
      </c>
      <c r="AA225" s="792"/>
      <c r="AB225" s="793"/>
      <c r="AC225" s="621" t="e">
        <f>IF(ISBLANK(Order!AC589),"",Order!AC589)</f>
        <v>#VALUE!</v>
      </c>
      <c r="AD225" s="768"/>
      <c r="AE225" s="623"/>
      <c r="AF225" s="21"/>
    </row>
    <row r="226" spans="1:38" ht="40" customHeight="1" thickBot="1">
      <c r="A226" s="21"/>
      <c r="B226" s="744" t="str">
        <f>IF(ISBLANK(Order!B590),"",Order!B590)</f>
        <v/>
      </c>
      <c r="C226" s="745"/>
      <c r="D226" s="746"/>
      <c r="E226" s="769" t="str">
        <f>IF(ISBLANK(Order!E590),"",Order!E590)</f>
        <v/>
      </c>
      <c r="F226" s="770"/>
      <c r="G226" s="771"/>
      <c r="H226" s="769" t="str">
        <f>IF(ISBLANK(Order!H590),"",Order!H590)</f>
        <v/>
      </c>
      <c r="I226" s="770"/>
      <c r="J226" s="771"/>
      <c r="K226" s="772" t="str">
        <f>IF(ISBLANK(Order!K590),"",Order!K590)</f>
        <v xml:space="preserve"> </v>
      </c>
      <c r="L226" s="773"/>
      <c r="M226" s="774"/>
      <c r="N226" s="634" t="e">
        <f>IF(ISBLANK(Order!N590),"",Order!N590)</f>
        <v>#VALUE!</v>
      </c>
      <c r="O226" s="635"/>
      <c r="P226" s="636"/>
      <c r="Q226" s="744" t="str">
        <f>IF(ISBLANK(Order!Q590),"",Order!Q590)</f>
        <v/>
      </c>
      <c r="R226" s="745"/>
      <c r="S226" s="746"/>
      <c r="T226" s="769" t="str">
        <f>IF(ISBLANK(Order!T590),"",Order!T590)</f>
        <v/>
      </c>
      <c r="U226" s="770"/>
      <c r="V226" s="771"/>
      <c r="W226" s="769" t="str">
        <f>IF(ISBLANK(Order!W590),"",Order!W590)</f>
        <v/>
      </c>
      <c r="X226" s="770"/>
      <c r="Y226" s="771"/>
      <c r="Z226" s="772" t="str">
        <f>IF(ISBLANK(Order!Z590),"",Order!Z590)</f>
        <v xml:space="preserve"> </v>
      </c>
      <c r="AA226" s="773"/>
      <c r="AB226" s="774"/>
      <c r="AC226" s="634" t="e">
        <f>IF(ISBLANK(Order!AC590),"",Order!AC590)</f>
        <v>#VALUE!</v>
      </c>
      <c r="AD226" s="635"/>
      <c r="AE226" s="636"/>
      <c r="AF226" s="21"/>
    </row>
    <row r="227" spans="1:38" ht="20.149999999999999" customHeight="1">
      <c r="A227" s="57"/>
      <c r="B227" s="9"/>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21"/>
    </row>
    <row r="228" spans="1:38" ht="10" customHeight="1" thickBo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row>
    <row r="229" spans="1:38" ht="10" customHeight="1">
      <c r="A229" s="21"/>
      <c r="B229" s="223"/>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5"/>
      <c r="AF229" s="21"/>
    </row>
    <row r="230" spans="1:38" ht="20.149999999999999" customHeight="1">
      <c r="A230" s="21"/>
      <c r="B230" s="226"/>
      <c r="C230" s="475" t="s">
        <v>21</v>
      </c>
      <c r="D230" s="475"/>
      <c r="E230" s="475"/>
      <c r="F230" s="475"/>
      <c r="G230" s="475"/>
      <c r="H230" s="475"/>
      <c r="I230" s="475"/>
      <c r="J230" s="475"/>
      <c r="K230" s="475"/>
      <c r="L230" s="475"/>
      <c r="M230" s="475"/>
      <c r="N230" s="475"/>
      <c r="O230" s="475"/>
      <c r="P230" s="475"/>
      <c r="Q230" s="475"/>
      <c r="R230" s="475"/>
      <c r="S230" s="475"/>
      <c r="T230" s="475"/>
      <c r="U230" s="475"/>
      <c r="V230" s="475"/>
      <c r="W230" s="475"/>
      <c r="X230" s="475"/>
      <c r="Y230" s="475"/>
      <c r="Z230" s="475"/>
      <c r="AA230" s="475"/>
      <c r="AB230" s="475"/>
      <c r="AC230" s="475"/>
      <c r="AD230" s="475"/>
      <c r="AE230" s="227"/>
      <c r="AF230" s="21"/>
      <c r="AL230" s="100"/>
    </row>
    <row r="231" spans="1:38" ht="10" customHeight="1" thickBot="1">
      <c r="A231" s="21"/>
      <c r="B231" s="228"/>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229"/>
      <c r="AE231" s="230"/>
      <c r="AF231" s="21"/>
      <c r="AG231" s="66"/>
    </row>
    <row r="232" spans="1:38" ht="7"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row>
    <row r="233" spans="1:38" ht="10" customHeight="1">
      <c r="A233" s="21"/>
      <c r="B233" s="88"/>
      <c r="C233" s="89"/>
      <c r="D233" s="87"/>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row>
    <row r="234" spans="1:38" ht="18.5">
      <c r="A234" s="21"/>
      <c r="B234" s="406">
        <v>1</v>
      </c>
      <c r="C234" s="406"/>
      <c r="D234" s="728">
        <f>Order!D1448</f>
        <v>0</v>
      </c>
      <c r="E234" s="728"/>
      <c r="F234" s="728"/>
      <c r="G234" s="728"/>
      <c r="H234" s="728"/>
      <c r="I234" s="728"/>
      <c r="J234" s="728"/>
      <c r="K234" s="728"/>
      <c r="L234" s="407" t="str">
        <f>Order!L1448</f>
        <v/>
      </c>
      <c r="M234" s="407"/>
      <c r="N234" s="407">
        <f>Order!N1448</f>
        <v>0</v>
      </c>
      <c r="O234" s="407"/>
      <c r="P234" s="406">
        <v>2</v>
      </c>
      <c r="Q234" s="406"/>
      <c r="R234" s="405">
        <f>Order!R1448</f>
        <v>0</v>
      </c>
      <c r="S234" s="405"/>
      <c r="T234" s="405"/>
      <c r="U234" s="405"/>
      <c r="V234" s="405"/>
      <c r="W234" s="405"/>
      <c r="X234" s="405"/>
      <c r="Y234" s="405"/>
      <c r="Z234" s="407" t="str">
        <f>Order!Z1448</f>
        <v/>
      </c>
      <c r="AA234" s="407"/>
      <c r="AB234" s="407">
        <f>Order!AB1448</f>
        <v>0</v>
      </c>
      <c r="AC234" s="407"/>
      <c r="AD234" s="21"/>
      <c r="AE234" s="21"/>
      <c r="AF234" s="21"/>
      <c r="AI234" s="250"/>
      <c r="AL234" s="249"/>
    </row>
    <row r="235" spans="1:38" ht="10" customHeight="1">
      <c r="A235" s="21"/>
      <c r="B235" s="69"/>
      <c r="C235" s="69"/>
      <c r="D235" s="57"/>
      <c r="E235" s="57"/>
      <c r="F235" s="57"/>
      <c r="G235" s="57"/>
      <c r="H235" s="57"/>
      <c r="I235" s="57"/>
      <c r="J235" s="57"/>
      <c r="K235" s="57"/>
      <c r="L235" s="138"/>
      <c r="M235" s="138"/>
      <c r="N235" s="139"/>
      <c r="O235" s="43"/>
      <c r="P235" s="140"/>
      <c r="Q235" s="69"/>
      <c r="R235" s="139"/>
      <c r="S235" s="139"/>
      <c r="T235" s="139"/>
      <c r="U235" s="139"/>
      <c r="V235" s="139"/>
      <c r="W235" s="139"/>
      <c r="X235" s="139"/>
      <c r="Y235" s="139"/>
      <c r="Z235" s="138"/>
      <c r="AA235" s="138"/>
      <c r="AB235" s="43"/>
      <c r="AC235" s="43"/>
      <c r="AD235" s="21"/>
      <c r="AE235" s="21"/>
      <c r="AF235" s="21"/>
      <c r="AI235" s="250"/>
      <c r="AL235" s="249"/>
    </row>
    <row r="236" spans="1:38" ht="18.5">
      <c r="A236" s="21"/>
      <c r="B236" s="406">
        <v>3</v>
      </c>
      <c r="C236" s="406"/>
      <c r="D236" s="728">
        <f>Order!D1450</f>
        <v>0</v>
      </c>
      <c r="E236" s="728"/>
      <c r="F236" s="728"/>
      <c r="G236" s="728"/>
      <c r="H236" s="728"/>
      <c r="I236" s="728"/>
      <c r="J236" s="728"/>
      <c r="K236" s="728"/>
      <c r="L236" s="407" t="str">
        <f>Order!L1450</f>
        <v/>
      </c>
      <c r="M236" s="407"/>
      <c r="N236" s="407">
        <f>Order!N1450</f>
        <v>0</v>
      </c>
      <c r="O236" s="407"/>
      <c r="P236" s="406">
        <v>4</v>
      </c>
      <c r="Q236" s="406"/>
      <c r="R236" s="405">
        <f>Order!R1450</f>
        <v>0</v>
      </c>
      <c r="S236" s="405"/>
      <c r="T236" s="405"/>
      <c r="U236" s="405"/>
      <c r="V236" s="405"/>
      <c r="W236" s="405"/>
      <c r="X236" s="405"/>
      <c r="Y236" s="405"/>
      <c r="Z236" s="407" t="str">
        <f>Order!Z1450</f>
        <v/>
      </c>
      <c r="AA236" s="407"/>
      <c r="AB236" s="407">
        <f>Order!AB1450</f>
        <v>0</v>
      </c>
      <c r="AC236" s="407"/>
      <c r="AD236" s="21"/>
      <c r="AE236" s="21"/>
      <c r="AF236" s="21"/>
      <c r="AI236" s="250"/>
      <c r="AL236" s="249"/>
    </row>
    <row r="237" spans="1:38" ht="10" customHeight="1">
      <c r="A237" s="21"/>
      <c r="B237" s="69"/>
      <c r="C237" s="69"/>
      <c r="D237" s="57"/>
      <c r="E237" s="57"/>
      <c r="F237" s="57"/>
      <c r="G237" s="57"/>
      <c r="H237" s="57"/>
      <c r="I237" s="57"/>
      <c r="J237" s="57"/>
      <c r="K237" s="57"/>
      <c r="L237" s="138"/>
      <c r="M237" s="138"/>
      <c r="N237" s="139"/>
      <c r="O237" s="43"/>
      <c r="P237" s="140"/>
      <c r="Q237" s="69"/>
      <c r="R237" s="139"/>
      <c r="S237" s="139"/>
      <c r="T237" s="139"/>
      <c r="U237" s="139"/>
      <c r="V237" s="139"/>
      <c r="W237" s="139"/>
      <c r="X237" s="139"/>
      <c r="Y237" s="139"/>
      <c r="Z237" s="138"/>
      <c r="AA237" s="138"/>
      <c r="AB237" s="43"/>
      <c r="AC237" s="43"/>
      <c r="AD237" s="21"/>
      <c r="AE237" s="21"/>
      <c r="AF237" s="21"/>
      <c r="AI237" s="250"/>
      <c r="AL237" s="249"/>
    </row>
    <row r="238" spans="1:38" ht="18.5">
      <c r="A238" s="21"/>
      <c r="B238" s="406">
        <v>5</v>
      </c>
      <c r="C238" s="406"/>
      <c r="D238" s="728">
        <f>Order!D1452</f>
        <v>0</v>
      </c>
      <c r="E238" s="728"/>
      <c r="F238" s="728"/>
      <c r="G238" s="728"/>
      <c r="H238" s="728"/>
      <c r="I238" s="728"/>
      <c r="J238" s="728"/>
      <c r="K238" s="728"/>
      <c r="L238" s="407" t="str">
        <f>Order!L1452</f>
        <v/>
      </c>
      <c r="M238" s="407"/>
      <c r="N238" s="407">
        <f>Order!N1452</f>
        <v>0</v>
      </c>
      <c r="O238" s="407"/>
      <c r="P238" s="406">
        <v>6</v>
      </c>
      <c r="Q238" s="406"/>
      <c r="R238" s="405">
        <f>Order!R1452</f>
        <v>0</v>
      </c>
      <c r="S238" s="405"/>
      <c r="T238" s="405"/>
      <c r="U238" s="405"/>
      <c r="V238" s="405"/>
      <c r="W238" s="405"/>
      <c r="X238" s="405"/>
      <c r="Y238" s="405"/>
      <c r="Z238" s="407" t="str">
        <f>Order!Z1452</f>
        <v/>
      </c>
      <c r="AA238" s="407"/>
      <c r="AB238" s="407">
        <f>Order!AB1452</f>
        <v>0</v>
      </c>
      <c r="AC238" s="407"/>
      <c r="AD238" s="21"/>
      <c r="AE238" s="21"/>
      <c r="AF238" s="21"/>
      <c r="AI238" s="250"/>
      <c r="AL238" s="249"/>
    </row>
    <row r="239" spans="1:38" ht="10" customHeight="1">
      <c r="A239" s="21"/>
      <c r="B239" s="69"/>
      <c r="C239" s="69"/>
      <c r="D239" s="57"/>
      <c r="E239" s="57"/>
      <c r="F239" s="57"/>
      <c r="G239" s="57"/>
      <c r="H239" s="57"/>
      <c r="I239" s="57"/>
      <c r="J239" s="57"/>
      <c r="K239" s="57"/>
      <c r="L239" s="138"/>
      <c r="M239" s="138"/>
      <c r="N239" s="139"/>
      <c r="O239" s="43"/>
      <c r="P239" s="140"/>
      <c r="Q239" s="69"/>
      <c r="R239" s="139"/>
      <c r="S239" s="139"/>
      <c r="T239" s="139"/>
      <c r="U239" s="139"/>
      <c r="V239" s="139"/>
      <c r="W239" s="139"/>
      <c r="X239" s="139"/>
      <c r="Y239" s="139"/>
      <c r="Z239" s="138"/>
      <c r="AA239" s="138"/>
      <c r="AB239" s="43"/>
      <c r="AC239" s="43"/>
      <c r="AD239" s="21"/>
      <c r="AE239" s="21"/>
      <c r="AF239" s="21"/>
      <c r="AI239" s="250"/>
      <c r="AL239" s="249"/>
    </row>
    <row r="240" spans="1:38" ht="18.5">
      <c r="A240" s="21"/>
      <c r="B240" s="406">
        <v>7</v>
      </c>
      <c r="C240" s="406"/>
      <c r="D240" s="728">
        <f>Order!D1454</f>
        <v>0</v>
      </c>
      <c r="E240" s="728"/>
      <c r="F240" s="728"/>
      <c r="G240" s="728"/>
      <c r="H240" s="728"/>
      <c r="I240" s="728"/>
      <c r="J240" s="728"/>
      <c r="K240" s="728"/>
      <c r="L240" s="407" t="str">
        <f>Order!L1454</f>
        <v/>
      </c>
      <c r="M240" s="407"/>
      <c r="N240" s="407">
        <f>Order!N1454</f>
        <v>0</v>
      </c>
      <c r="O240" s="407"/>
      <c r="P240" s="406">
        <v>8</v>
      </c>
      <c r="Q240" s="406"/>
      <c r="R240" s="405">
        <f>Order!R1454</f>
        <v>0</v>
      </c>
      <c r="S240" s="405"/>
      <c r="T240" s="405"/>
      <c r="U240" s="405"/>
      <c r="V240" s="405"/>
      <c r="W240" s="405"/>
      <c r="X240" s="405"/>
      <c r="Y240" s="405"/>
      <c r="Z240" s="407" t="str">
        <f>Order!Z1454</f>
        <v/>
      </c>
      <c r="AA240" s="407"/>
      <c r="AB240" s="407">
        <f>Order!AB1454</f>
        <v>0</v>
      </c>
      <c r="AC240" s="407"/>
      <c r="AD240" s="21"/>
      <c r="AE240" s="21"/>
      <c r="AF240" s="21"/>
      <c r="AI240" s="250"/>
      <c r="AL240" s="249"/>
    </row>
    <row r="241" spans="1:38" ht="10" customHeight="1">
      <c r="A241" s="21"/>
      <c r="B241" s="69"/>
      <c r="C241" s="69"/>
      <c r="D241" s="57"/>
      <c r="E241" s="57"/>
      <c r="F241" s="57"/>
      <c r="G241" s="57"/>
      <c r="H241" s="57"/>
      <c r="I241" s="57"/>
      <c r="J241" s="57"/>
      <c r="K241" s="57"/>
      <c r="L241" s="138"/>
      <c r="M241" s="138"/>
      <c r="N241" s="139"/>
      <c r="O241" s="43"/>
      <c r="P241" s="140"/>
      <c r="Q241" s="69"/>
      <c r="R241" s="139"/>
      <c r="S241" s="139"/>
      <c r="T241" s="139"/>
      <c r="U241" s="139"/>
      <c r="V241" s="139"/>
      <c r="W241" s="139"/>
      <c r="X241" s="139"/>
      <c r="Y241" s="139"/>
      <c r="Z241" s="138"/>
      <c r="AA241" s="138"/>
      <c r="AB241" s="43"/>
      <c r="AC241" s="43"/>
      <c r="AD241" s="21"/>
      <c r="AE241" s="21"/>
      <c r="AF241" s="21"/>
      <c r="AI241" s="250"/>
      <c r="AL241" s="249"/>
    </row>
    <row r="242" spans="1:38" ht="18.5">
      <c r="A242" s="21"/>
      <c r="B242" s="406">
        <v>9</v>
      </c>
      <c r="C242" s="406"/>
      <c r="D242" s="728">
        <f>Order!D1456</f>
        <v>0</v>
      </c>
      <c r="E242" s="728"/>
      <c r="F242" s="728"/>
      <c r="G242" s="728"/>
      <c r="H242" s="728"/>
      <c r="I242" s="728"/>
      <c r="J242" s="728"/>
      <c r="K242" s="728"/>
      <c r="L242" s="407" t="str">
        <f>Order!L1456</f>
        <v/>
      </c>
      <c r="M242" s="407"/>
      <c r="N242" s="407">
        <f>Order!N1456</f>
        <v>0</v>
      </c>
      <c r="O242" s="407"/>
      <c r="P242" s="406">
        <v>10</v>
      </c>
      <c r="Q242" s="406"/>
      <c r="R242" s="405">
        <f>Order!R1456</f>
        <v>0</v>
      </c>
      <c r="S242" s="405"/>
      <c r="T242" s="405"/>
      <c r="U242" s="405"/>
      <c r="V242" s="405"/>
      <c r="W242" s="405"/>
      <c r="X242" s="405"/>
      <c r="Y242" s="405"/>
      <c r="Z242" s="407" t="str">
        <f>Order!Z1456</f>
        <v/>
      </c>
      <c r="AA242" s="407"/>
      <c r="AB242" s="407">
        <f>Order!AB1456</f>
        <v>0</v>
      </c>
      <c r="AC242" s="407"/>
      <c r="AD242" s="21"/>
      <c r="AE242" s="21"/>
      <c r="AF242" s="21"/>
      <c r="AI242" s="250"/>
      <c r="AL242" s="249"/>
    </row>
    <row r="243" spans="1:38" ht="10" customHeight="1">
      <c r="A243" s="21"/>
      <c r="B243" s="88"/>
      <c r="C243" s="89"/>
      <c r="D243" s="87"/>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row>
    <row r="244" spans="1:38" ht="10" customHeight="1">
      <c r="A244" s="21"/>
      <c r="B244" s="88"/>
      <c r="C244" s="89"/>
      <c r="D244" s="87"/>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row>
    <row r="245" spans="1:38" ht="18.5">
      <c r="A245" s="21"/>
      <c r="B245" s="325" t="s">
        <v>820</v>
      </c>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c r="AA245" s="325"/>
      <c r="AB245" s="325"/>
      <c r="AC245" s="325"/>
      <c r="AD245" s="325"/>
      <c r="AE245" s="325"/>
      <c r="AF245" s="21"/>
    </row>
    <row r="246" spans="1:38" ht="10"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I246" s="249"/>
      <c r="AL246" s="100"/>
    </row>
    <row r="247" spans="1:38" ht="18.5">
      <c r="A247" s="21"/>
      <c r="B247" s="21"/>
      <c r="C247" s="438" t="s">
        <v>822</v>
      </c>
      <c r="D247" s="438"/>
      <c r="E247" s="748">
        <f>Order!E1464</f>
        <v>0</v>
      </c>
      <c r="F247" s="748"/>
      <c r="G247" s="748"/>
      <c r="H247" s="748"/>
      <c r="I247" s="748"/>
      <c r="J247" s="748"/>
      <c r="K247" s="748"/>
      <c r="L247" s="748"/>
      <c r="M247" s="748"/>
      <c r="N247" s="748"/>
      <c r="O247" s="748"/>
      <c r="P247" s="21"/>
      <c r="Q247" s="21"/>
      <c r="R247" s="438" t="s">
        <v>823</v>
      </c>
      <c r="S247" s="438"/>
      <c r="T247" s="748">
        <f>Order!T1464</f>
        <v>0</v>
      </c>
      <c r="U247" s="748"/>
      <c r="V247" s="748"/>
      <c r="W247" s="748"/>
      <c r="X247" s="748"/>
      <c r="Y247" s="748"/>
      <c r="Z247" s="748"/>
      <c r="AA247" s="748"/>
      <c r="AB247" s="748"/>
      <c r="AC247" s="748"/>
      <c r="AD247" s="748"/>
      <c r="AE247" s="21"/>
      <c r="AF247" s="21"/>
      <c r="AI247" s="250"/>
      <c r="AL247" s="249"/>
    </row>
    <row r="248" spans="1:38" ht="10" customHeight="1">
      <c r="A248" s="21"/>
      <c r="B248" s="21"/>
      <c r="C248" s="21"/>
      <c r="D248" s="21"/>
      <c r="E248" s="21"/>
      <c r="F248" s="21"/>
      <c r="G248" s="21"/>
      <c r="H248" s="21"/>
      <c r="I248" s="21"/>
      <c r="J248" s="21"/>
      <c r="K248" s="21"/>
      <c r="L248" s="21"/>
      <c r="M248" s="21"/>
      <c r="N248" s="21"/>
      <c r="O248" s="21"/>
      <c r="P248" s="21"/>
      <c r="Q248" s="21"/>
      <c r="R248" s="142"/>
      <c r="S248" s="89"/>
      <c r="T248" s="50"/>
      <c r="U248" s="50"/>
      <c r="V248" s="50"/>
      <c r="W248" s="50"/>
      <c r="X248" s="50"/>
      <c r="Y248" s="50"/>
      <c r="Z248" s="50"/>
      <c r="AA248" s="50"/>
      <c r="AB248" s="50"/>
      <c r="AC248" s="57"/>
      <c r="AD248" s="50"/>
      <c r="AE248" s="21"/>
      <c r="AF248" s="21"/>
      <c r="AI248" s="250"/>
      <c r="AL248" s="249"/>
    </row>
    <row r="249" spans="1:38" ht="18.5">
      <c r="A249" s="21"/>
      <c r="B249" s="21"/>
      <c r="C249" s="438" t="s">
        <v>824</v>
      </c>
      <c r="D249" s="438"/>
      <c r="E249" s="748">
        <f>Order!E1466</f>
        <v>0</v>
      </c>
      <c r="F249" s="748"/>
      <c r="G249" s="748"/>
      <c r="H249" s="748"/>
      <c r="I249" s="748"/>
      <c r="J249" s="748"/>
      <c r="K249" s="748"/>
      <c r="L249" s="748"/>
      <c r="M249" s="748"/>
      <c r="N249" s="748"/>
      <c r="O249" s="748"/>
      <c r="P249" s="21"/>
      <c r="Q249" s="21"/>
      <c r="R249" s="438" t="s">
        <v>825</v>
      </c>
      <c r="S249" s="438"/>
      <c r="T249" s="748">
        <f>Order!T1466</f>
        <v>0</v>
      </c>
      <c r="U249" s="748"/>
      <c r="V249" s="748"/>
      <c r="W249" s="748"/>
      <c r="X249" s="748"/>
      <c r="Y249" s="748"/>
      <c r="Z249" s="748"/>
      <c r="AA249" s="748"/>
      <c r="AB249" s="748"/>
      <c r="AC249" s="748"/>
      <c r="AD249" s="748"/>
      <c r="AE249" s="21"/>
      <c r="AF249" s="21"/>
      <c r="AI249" s="250"/>
      <c r="AL249" s="249"/>
    </row>
    <row r="250" spans="1:38" ht="10" customHeight="1">
      <c r="A250" s="21"/>
      <c r="B250" s="88"/>
      <c r="C250" s="89"/>
      <c r="D250" s="87"/>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row>
    <row r="251" spans="1:38" ht="10" customHeight="1" thickBot="1">
      <c r="A251" s="57"/>
      <c r="B251" s="9"/>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21"/>
    </row>
    <row r="252" spans="1:38" ht="25" customHeight="1" thickBot="1">
      <c r="A252" s="21"/>
      <c r="B252" s="369" t="s">
        <v>21</v>
      </c>
      <c r="C252" s="370"/>
      <c r="D252" s="370"/>
      <c r="E252" s="370"/>
      <c r="F252" s="370"/>
      <c r="G252" s="370"/>
      <c r="H252" s="370"/>
      <c r="I252" s="370"/>
      <c r="J252" s="370"/>
      <c r="K252" s="370"/>
      <c r="L252" s="370"/>
      <c r="M252" s="370"/>
      <c r="N252" s="370"/>
      <c r="O252" s="370"/>
      <c r="P252" s="370"/>
      <c r="Q252" s="370"/>
      <c r="R252" s="370"/>
      <c r="S252" s="370"/>
      <c r="T252" s="370"/>
      <c r="U252" s="370"/>
      <c r="V252" s="370"/>
      <c r="W252" s="370"/>
      <c r="X252" s="370"/>
      <c r="Y252" s="370"/>
      <c r="Z252" s="370"/>
      <c r="AA252" s="370"/>
      <c r="AB252" s="370"/>
      <c r="AC252" s="370"/>
      <c r="AD252" s="370"/>
      <c r="AE252" s="371"/>
      <c r="AF252" s="21"/>
    </row>
    <row r="253" spans="1:38" s="134" customFormat="1" ht="10" customHeight="1" thickBot="1">
      <c r="A253" s="75"/>
      <c r="B253" s="76"/>
      <c r="C253" s="76"/>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98"/>
      <c r="AH253" s="221"/>
      <c r="AI253" s="8"/>
      <c r="AJ253" s="221"/>
      <c r="AK253" s="221"/>
      <c r="AL253" s="219"/>
    </row>
    <row r="254" spans="1:38" ht="18.5">
      <c r="A254" s="21"/>
      <c r="B254" s="143" t="str">
        <f>IF(ISBLANK(Order!B1480),"",Order!B1480)</f>
        <v/>
      </c>
      <c r="C254" s="144" t="str">
        <f>IF(ISBLANK(Order!C1480),"",Order!C1480)</f>
        <v/>
      </c>
      <c r="D254" s="144" t="str">
        <f>IF(ISBLANK(Order!D1480),"",Order!D1480)</f>
        <v/>
      </c>
      <c r="E254" s="144" t="str">
        <f>IF(ISBLANK(Order!E1480),"",Order!E1480)</f>
        <v/>
      </c>
      <c r="F254" s="386" t="s">
        <v>832</v>
      </c>
      <c r="G254" s="387"/>
      <c r="H254" s="387"/>
      <c r="I254" s="387"/>
      <c r="J254" s="388"/>
      <c r="K254" s="732" t="str">
        <f>IF(ISBLANK(Order!K1480),"",Order!K1480)</f>
        <v/>
      </c>
      <c r="L254" s="733"/>
      <c r="M254" s="733"/>
      <c r="N254" s="733"/>
      <c r="O254" s="733"/>
      <c r="P254" s="733"/>
      <c r="Q254" s="733"/>
      <c r="R254" s="733"/>
      <c r="S254" s="733"/>
      <c r="T254" s="733"/>
      <c r="U254" s="734"/>
      <c r="V254" s="145" t="str">
        <f>IF(ISBLANK(Order!V1480),"",Order!V1480)</f>
        <v/>
      </c>
      <c r="W254" s="145" t="str">
        <f>IF(ISBLANK(Order!W1480),"",Order!W1480)</f>
        <v/>
      </c>
      <c r="X254" s="145" t="str">
        <f>IF(ISBLANK(Order!X1480),"",Order!X1480)</f>
        <v/>
      </c>
      <c r="Y254" s="146" t="str">
        <f>IF(ISBLANK(Order!Y1480),"",Order!Y1480)</f>
        <v/>
      </c>
      <c r="Z254" s="50"/>
      <c r="AA254" s="414" t="s">
        <v>833</v>
      </c>
      <c r="AB254" s="415"/>
      <c r="AC254" s="415"/>
      <c r="AD254" s="415"/>
      <c r="AE254" s="416"/>
      <c r="AF254" s="50"/>
      <c r="AH254" s="218" t="s">
        <v>902</v>
      </c>
      <c r="AI254" s="250"/>
      <c r="AJ254" s="218"/>
      <c r="AK254" s="218"/>
      <c r="AL254" s="249"/>
    </row>
    <row r="255" spans="1:38" ht="19" thickBot="1">
      <c r="A255" s="21"/>
      <c r="B255" s="147" t="str">
        <f>IF(ISBLANK(Order!B1481),"",Order!B1481)</f>
        <v/>
      </c>
      <c r="C255" s="148" t="str">
        <f>IF(ISBLANK(Order!C1481),"",Order!C1481)</f>
        <v/>
      </c>
      <c r="D255" s="148" t="str">
        <f>IF(ISBLANK(Order!D1481),"",Order!D1481)</f>
        <v/>
      </c>
      <c r="E255" s="148" t="str">
        <f>IF(ISBLANK(Order!E1481),"",Order!E1481)</f>
        <v/>
      </c>
      <c r="F255" s="389"/>
      <c r="G255" s="390"/>
      <c r="H255" s="390"/>
      <c r="I255" s="390"/>
      <c r="J255" s="391"/>
      <c r="K255" s="735"/>
      <c r="L255" s="736"/>
      <c r="M255" s="736"/>
      <c r="N255" s="736"/>
      <c r="O255" s="736"/>
      <c r="P255" s="736"/>
      <c r="Q255" s="736"/>
      <c r="R255" s="736"/>
      <c r="S255" s="736"/>
      <c r="T255" s="736"/>
      <c r="U255" s="737"/>
      <c r="V255" s="149" t="str">
        <f>IF(ISBLANK(Order!V1481),"",Order!V1481)</f>
        <v/>
      </c>
      <c r="W255" s="149" t="str">
        <f>IF(ISBLANK(Order!W1481),"",Order!W1481)</f>
        <v/>
      </c>
      <c r="X255" s="149" t="str">
        <f>IF(ISBLANK(Order!X1481),"",Order!X1481)</f>
        <v/>
      </c>
      <c r="Y255" s="150" t="str">
        <f>IF(ISBLANK(Order!Y1481),"",Order!Y1481)</f>
        <v/>
      </c>
      <c r="Z255" s="50"/>
      <c r="AA255" s="417"/>
      <c r="AB255" s="418"/>
      <c r="AC255" s="418"/>
      <c r="AD255" s="418"/>
      <c r="AE255" s="419"/>
      <c r="AF255" s="50"/>
      <c r="AH255" s="218">
        <f>Order!AL1434</f>
        <v>0</v>
      </c>
      <c r="AI255" s="250"/>
      <c r="AJ255" s="218"/>
      <c r="AK255" s="218"/>
      <c r="AL255" s="249"/>
    </row>
    <row r="256" spans="1:38">
      <c r="A256" s="21"/>
      <c r="B256" s="243" t="str">
        <f>IF(ISBLANK(Order!B1482),"",Order!B1482)</f>
        <v/>
      </c>
      <c r="C256" s="244" t="str">
        <f>IF(ISBLANK(Order!C1482),"",Order!C1482)</f>
        <v/>
      </c>
      <c r="D256" s="244" t="str">
        <f>IF(ISBLANK(Order!D1482),"",Order!D1482)</f>
        <v/>
      </c>
      <c r="E256" s="244" t="str">
        <f>IF(ISBLANK(Order!E1482),"",Order!E1482)</f>
        <v/>
      </c>
      <c r="F256" s="244" t="str">
        <f>IF(ISBLANK(Order!F1482),"",Order!F1482)</f>
        <v/>
      </c>
      <c r="G256" s="244" t="str">
        <f>IF(ISBLANK(Order!G1482),"",Order!G1482)</f>
        <v/>
      </c>
      <c r="H256" s="244" t="str">
        <f>IF(ISBLANK(Order!H1482),"",Order!H1482)</f>
        <v/>
      </c>
      <c r="I256" s="244" t="str">
        <f>IF(ISBLANK(Order!I1482),"",Order!I1482)</f>
        <v/>
      </c>
      <c r="J256" s="244" t="str">
        <f>IF(ISBLANK(Order!J1482),"",Order!J1482)</f>
        <v/>
      </c>
      <c r="K256" s="245" t="str">
        <f>IF(ISBLANK(Order!K1482),"",Order!K1482)</f>
        <v/>
      </c>
      <c r="L256" s="245" t="str">
        <f>IF(ISBLANK(Order!L1482),"",Order!L1482)</f>
        <v/>
      </c>
      <c r="M256" s="245" t="str">
        <f>IF(ISBLANK(Order!M1482),"",Order!M1482)</f>
        <v/>
      </c>
      <c r="N256" s="245" t="str">
        <f>IF(ISBLANK(Order!N1482),"",Order!N1482)</f>
        <v/>
      </c>
      <c r="O256" s="245" t="str">
        <f>IF(ISBLANK(Order!O1482),"",Order!O1482)</f>
        <v/>
      </c>
      <c r="P256" s="245" t="str">
        <f>IF(ISBLANK(Order!P1482),"",Order!P1482)</f>
        <v/>
      </c>
      <c r="Q256" s="245" t="str">
        <f>IF(ISBLANK(Order!Q1482),"",Order!Q1482)</f>
        <v/>
      </c>
      <c r="R256" s="245" t="str">
        <f>IF(ISBLANK(Order!R1482),"",Order!R1482)</f>
        <v/>
      </c>
      <c r="S256" s="245" t="str">
        <f>IF(ISBLANK(Order!S1482),"",Order!S1482)</f>
        <v/>
      </c>
      <c r="T256" s="245" t="str">
        <f>IF(ISBLANK(Order!T1482),"",Order!T1482)</f>
        <v/>
      </c>
      <c r="U256" s="245" t="str">
        <f>IF(ISBLANK(Order!U1482),"",Order!U1482)</f>
        <v/>
      </c>
      <c r="V256" s="244" t="str">
        <f>IF(ISBLANK(Order!V1482),"",Order!V1482)</f>
        <v/>
      </c>
      <c r="W256" s="244" t="str">
        <f>IF(ISBLANK(Order!W1482),"",Order!W1482)</f>
        <v/>
      </c>
      <c r="X256" s="244" t="str">
        <f>IF(ISBLANK(Order!X1482),"",Order!X1482)</f>
        <v/>
      </c>
      <c r="Y256" s="246" t="str">
        <f>IF(ISBLANK(Order!Y1482),"",Order!Y1482)</f>
        <v/>
      </c>
      <c r="Z256" s="50"/>
      <c r="AA256" s="417"/>
      <c r="AB256" s="418"/>
      <c r="AC256" s="418"/>
      <c r="AD256" s="418"/>
      <c r="AE256" s="419"/>
      <c r="AF256" s="50"/>
      <c r="AH256" s="218"/>
      <c r="AI256" s="747"/>
      <c r="AJ256" s="218"/>
      <c r="AK256" s="218"/>
      <c r="AL256" s="817"/>
    </row>
    <row r="257" spans="1:38" ht="16" thickBot="1">
      <c r="A257" s="21"/>
      <c r="B257" s="243" t="str">
        <f>IF(ISBLANK(Order!B1483),"",Order!B1483)</f>
        <v/>
      </c>
      <c r="C257" s="244" t="str">
        <f>IF(ISBLANK(Order!C1483),"",Order!C1483)</f>
        <v/>
      </c>
      <c r="D257" s="244" t="str">
        <f>IF(ISBLANK(Order!D1483),"",Order!D1483)</f>
        <v/>
      </c>
      <c r="E257" s="244" t="str">
        <f>IF(ISBLANK(Order!E1483),"",Order!E1483)</f>
        <v/>
      </c>
      <c r="F257" s="244" t="str">
        <f>IF(ISBLANK(Order!F1483),"",Order!F1483)</f>
        <v/>
      </c>
      <c r="G257" s="244" t="str">
        <f>IF(ISBLANK(Order!G1483),"",Order!G1483)</f>
        <v/>
      </c>
      <c r="H257" s="244" t="str">
        <f>IF(ISBLANK(Order!H1483),"",Order!H1483)</f>
        <v/>
      </c>
      <c r="I257" s="244" t="str">
        <f>IF(ISBLANK(Order!I1483),"",Order!I1483)</f>
        <v/>
      </c>
      <c r="J257" s="244" t="str">
        <f>IF(ISBLANK(Order!J1483),"",Order!J1483)</f>
        <v/>
      </c>
      <c r="K257" s="244" t="str">
        <f>IF(ISBLANK(Order!K1483),"",Order!K1483)</f>
        <v/>
      </c>
      <c r="L257" s="244" t="str">
        <f>IF(ISBLANK(Order!L1483),"",Order!L1483)</f>
        <v/>
      </c>
      <c r="M257" s="244" t="str">
        <f>IF(ISBLANK(Order!M1483),"",Order!M1483)</f>
        <v/>
      </c>
      <c r="N257" s="244" t="str">
        <f>IF(ISBLANK(Order!N1483),"",Order!N1483)</f>
        <v/>
      </c>
      <c r="O257" s="244" t="str">
        <f>IF(ISBLANK(Order!O1483),"",Order!O1483)</f>
        <v/>
      </c>
      <c r="P257" s="244" t="str">
        <f>IF(ISBLANK(Order!P1483),"",Order!P1483)</f>
        <v/>
      </c>
      <c r="Q257" s="244" t="str">
        <f>IF(ISBLANK(Order!Q1483),"",Order!Q1483)</f>
        <v/>
      </c>
      <c r="R257" s="244" t="str">
        <f>IF(ISBLANK(Order!R1483),"",Order!R1483)</f>
        <v/>
      </c>
      <c r="S257" s="244" t="str">
        <f>IF(ISBLANK(Order!S1483),"",Order!S1483)</f>
        <v/>
      </c>
      <c r="T257" s="244" t="str">
        <f>IF(ISBLANK(Order!T1483),"",Order!T1483)</f>
        <v/>
      </c>
      <c r="U257" s="244" t="str">
        <f>IF(ISBLANK(Order!U1483),"",Order!U1483)</f>
        <v/>
      </c>
      <c r="V257" s="244" t="str">
        <f>IF(ISBLANK(Order!V1483),"",Order!V1483)</f>
        <v/>
      </c>
      <c r="W257" s="244" t="str">
        <f>IF(ISBLANK(Order!W1483),"",Order!W1483)</f>
        <v/>
      </c>
      <c r="X257" s="244" t="str">
        <f>IF(ISBLANK(Order!X1483),"",Order!X1483)</f>
        <v/>
      </c>
      <c r="Y257" s="246" t="str">
        <f>IF(ISBLANK(Order!Y1483),"",Order!Y1483)</f>
        <v/>
      </c>
      <c r="Z257" s="151"/>
      <c r="AA257" s="428">
        <v>1</v>
      </c>
      <c r="AB257" s="430" t="e">
        <f>Order!AB1483</f>
        <v>#N/A</v>
      </c>
      <c r="AC257" s="430"/>
      <c r="AD257" s="430"/>
      <c r="AE257" s="431"/>
      <c r="AF257" s="50"/>
      <c r="AH257" s="218"/>
      <c r="AI257" s="747"/>
      <c r="AJ257" s="218"/>
      <c r="AK257" s="218"/>
      <c r="AL257" s="817"/>
    </row>
    <row r="258" spans="1:38" ht="16" thickBot="1">
      <c r="A258" s="21"/>
      <c r="B258" s="243" t="str">
        <f>IF(ISBLANK(Order!B1484),"",Order!B1484)</f>
        <v/>
      </c>
      <c r="C258" s="244" t="str">
        <f>IF(ISBLANK(Order!C1484),"",Order!C1484)</f>
        <v/>
      </c>
      <c r="D258" s="244" t="str">
        <f>IF(ISBLANK(Order!D1484),"",Order!D1484)</f>
        <v/>
      </c>
      <c r="E258" s="244" t="str">
        <f>IF(ISBLANK(Order!E1484),"",Order!E1484)</f>
        <v/>
      </c>
      <c r="F258" s="244" t="str">
        <f>IF(ISBLANK(Order!F1484),"",Order!F1484)</f>
        <v/>
      </c>
      <c r="G258" s="244" t="str">
        <f>IF(ISBLANK(Order!G1484),"",Order!G1484)</f>
        <v/>
      </c>
      <c r="H258" s="244" t="str">
        <f>IF(ISBLANK(Order!H1484),"",Order!H1484)</f>
        <v/>
      </c>
      <c r="I258" s="247" t="str">
        <f>IF(ISBLANK(Order!I1484),"",Order!I1484)</f>
        <v/>
      </c>
      <c r="J258" s="247" t="str">
        <f>IF(ISBLANK(Order!J1484),"",Order!J1484)</f>
        <v/>
      </c>
      <c r="K258" s="247" t="str">
        <f>IF(ISBLANK(Order!K1484),"",Order!K1484)</f>
        <v/>
      </c>
      <c r="L258" s="247" t="str">
        <f>IF(ISBLANK(Order!L1484),"",Order!L1484)</f>
        <v/>
      </c>
      <c r="M258" s="247" t="str">
        <f>IF(ISBLANK(Order!M1484),"",Order!M1484)</f>
        <v/>
      </c>
      <c r="N258" s="247" t="str">
        <f>IF(ISBLANK(Order!N1484),"",Order!N1484)</f>
        <v/>
      </c>
      <c r="O258" s="247" t="str">
        <f>IF(ISBLANK(Order!O1484),"",Order!O1484)</f>
        <v/>
      </c>
      <c r="P258" s="247" t="str">
        <f>IF(ISBLANK(Order!P1484),"",Order!P1484)</f>
        <v/>
      </c>
      <c r="Q258" s="247" t="str">
        <f>IF(ISBLANK(Order!Q1484),"",Order!Q1484)</f>
        <v/>
      </c>
      <c r="R258" s="247" t="str">
        <f>IF(ISBLANK(Order!R1484),"",Order!R1484)</f>
        <v/>
      </c>
      <c r="S258" s="247" t="str">
        <f>IF(ISBLANK(Order!S1484),"",Order!S1484)</f>
        <v/>
      </c>
      <c r="T258" s="247" t="str">
        <f>IF(ISBLANK(Order!T1484),"",Order!T1484)</f>
        <v/>
      </c>
      <c r="U258" s="247" t="str">
        <f>IF(ISBLANK(Order!U1484),"",Order!U1484)</f>
        <v/>
      </c>
      <c r="V258" s="247" t="str">
        <f>IF(ISBLANK(Order!V1484),"",Order!V1484)</f>
        <v/>
      </c>
      <c r="W258" s="247" t="str">
        <f>IF(ISBLANK(Order!W1484),"",Order!W1484)</f>
        <v/>
      </c>
      <c r="X258" s="247" t="str">
        <f>IF(ISBLANK(Order!X1484),"",Order!X1484)</f>
        <v/>
      </c>
      <c r="Y258" s="246" t="str">
        <f>IF(ISBLANK(Order!Y1484),"",Order!Y1484)</f>
        <v/>
      </c>
      <c r="Z258" s="151"/>
      <c r="AA258" s="429"/>
      <c r="AB258" s="432"/>
      <c r="AC258" s="432"/>
      <c r="AD258" s="432"/>
      <c r="AE258" s="433"/>
      <c r="AF258" s="50"/>
      <c r="AH258" s="218"/>
      <c r="AI258" s="729"/>
      <c r="AJ258" s="218"/>
      <c r="AK258" s="218"/>
      <c r="AL258" s="729"/>
    </row>
    <row r="259" spans="1:38" ht="16" thickBot="1">
      <c r="A259" s="21"/>
      <c r="B259" s="243" t="str">
        <f>IF(ISBLANK(Order!B1485),"",Order!B1485)</f>
        <v/>
      </c>
      <c r="C259" s="244" t="str">
        <f>IF(ISBLANK(Order!C1485),"",Order!C1485)</f>
        <v/>
      </c>
      <c r="D259" s="244" t="str">
        <f>IF(ISBLANK(Order!D1485),"",Order!D1485)</f>
        <v/>
      </c>
      <c r="E259" s="244" t="str">
        <f>IF(ISBLANK(Order!E1485),"",Order!E1485)</f>
        <v/>
      </c>
      <c r="F259" s="244" t="str">
        <f>IF(ISBLANK(Order!F1485),"",Order!F1485)</f>
        <v/>
      </c>
      <c r="G259" s="244" t="str">
        <f>IF(ISBLANK(Order!G1485),"",Order!G1485)</f>
        <v/>
      </c>
      <c r="H259" s="244" t="str">
        <f>IF(ISBLANK(Order!H1485),"",Order!H1485)</f>
        <v/>
      </c>
      <c r="I259" s="247" t="str">
        <f>IF(ISBLANK(Order!I1485),"",Order!I1485)</f>
        <v/>
      </c>
      <c r="J259" s="247" t="str">
        <f>IF(ISBLANK(Order!J1485),"",Order!J1485)</f>
        <v/>
      </c>
      <c r="K259" s="247" t="str">
        <f>IF(ISBLANK(Order!K1485),"",Order!K1485)</f>
        <v/>
      </c>
      <c r="L259" s="247" t="str">
        <f>IF(ISBLANK(Order!L1485),"",Order!L1485)</f>
        <v/>
      </c>
      <c r="M259" s="247" t="str">
        <f>IF(ISBLANK(Order!M1485),"",Order!M1485)</f>
        <v/>
      </c>
      <c r="N259" s="247" t="str">
        <f>IF(ISBLANK(Order!N1485),"",Order!N1485)</f>
        <v/>
      </c>
      <c r="O259" s="247" t="str">
        <f>IF(ISBLANK(Order!O1485),"",Order!O1485)</f>
        <v/>
      </c>
      <c r="P259" s="247" t="str">
        <f>IF(ISBLANK(Order!P1485),"",Order!P1485)</f>
        <v/>
      </c>
      <c r="Q259" s="247" t="str">
        <f>IF(ISBLANK(Order!Q1485),"",Order!Q1485)</f>
        <v/>
      </c>
      <c r="R259" s="247" t="str">
        <f>IF(ISBLANK(Order!R1485),"",Order!R1485)</f>
        <v/>
      </c>
      <c r="S259" s="247" t="str">
        <f>IF(ISBLANK(Order!S1485),"",Order!S1485)</f>
        <v/>
      </c>
      <c r="T259" s="247" t="str">
        <f>IF(ISBLANK(Order!T1485),"",Order!T1485)</f>
        <v/>
      </c>
      <c r="U259" s="247" t="str">
        <f>IF(ISBLANK(Order!U1485),"",Order!U1485)</f>
        <v/>
      </c>
      <c r="V259" s="247" t="str">
        <f>IF(ISBLANK(Order!V1485),"",Order!V1485)</f>
        <v/>
      </c>
      <c r="W259" s="247" t="str">
        <f>IF(ISBLANK(Order!W1485),"",Order!W1485)</f>
        <v/>
      </c>
      <c r="X259" s="247" t="str">
        <f>IF(ISBLANK(Order!X1485),"",Order!X1485)</f>
        <v/>
      </c>
      <c r="Y259" s="246" t="str">
        <f>IF(ISBLANK(Order!Y1485),"",Order!Y1485)</f>
        <v/>
      </c>
      <c r="Z259" s="151"/>
      <c r="AA259" s="428">
        <v>2</v>
      </c>
      <c r="AB259" s="430" t="e">
        <f>Order!AB1485</f>
        <v>#N/A</v>
      </c>
      <c r="AC259" s="430"/>
      <c r="AD259" s="430"/>
      <c r="AE259" s="431"/>
      <c r="AF259" s="50"/>
      <c r="AH259" s="731"/>
      <c r="AI259" s="729"/>
      <c r="AJ259" s="731"/>
      <c r="AL259" s="729"/>
    </row>
    <row r="260" spans="1:38" ht="16.5" customHeight="1" thickBot="1">
      <c r="A260" s="21"/>
      <c r="B260" s="243" t="str">
        <f>IF(ISBLANK(Order!B1486),"",Order!B1486)</f>
        <v/>
      </c>
      <c r="C260" s="244" t="str">
        <f>IF(ISBLANK(Order!C1486),"",Order!C1486)</f>
        <v/>
      </c>
      <c r="D260" s="244" t="str">
        <f>IF(ISBLANK(Order!D1486),"",Order!D1486)</f>
        <v/>
      </c>
      <c r="E260" s="244" t="str">
        <f>IF(ISBLANK(Order!E1486),"",Order!E1486)</f>
        <v/>
      </c>
      <c r="F260" s="247" t="str">
        <f>IF(ISBLANK(Order!F1486),"",Order!F1486)</f>
        <v/>
      </c>
      <c r="G260" s="247" t="str">
        <f>IF(ISBLANK(Order!G1486),"",Order!G1486)</f>
        <v/>
      </c>
      <c r="H260" s="247" t="str">
        <f>IF(ISBLANK(Order!H1486),"",Order!H1486)</f>
        <v/>
      </c>
      <c r="I260" s="247" t="str">
        <f>IF(ISBLANK(Order!I1486),"",Order!I1486)</f>
        <v/>
      </c>
      <c r="J260" s="247" t="str">
        <f>IF(ISBLANK(Order!J1486),"",Order!J1486)</f>
        <v/>
      </c>
      <c r="K260" s="247" t="str">
        <f>IF(ISBLANK(Order!K1486),"",Order!K1486)</f>
        <v/>
      </c>
      <c r="L260" s="247" t="str">
        <f>IF(ISBLANK(Order!L1486),"",Order!L1486)</f>
        <v/>
      </c>
      <c r="M260" s="247" t="str">
        <f>IF(ISBLANK(Order!M1486),"",Order!M1486)</f>
        <v/>
      </c>
      <c r="N260" s="247" t="str">
        <f>IF(ISBLANK(Order!N1486),"",Order!N1486)</f>
        <v/>
      </c>
      <c r="O260" s="247" t="str">
        <f>IF(ISBLANK(Order!O1486),"",Order!O1486)</f>
        <v/>
      </c>
      <c r="P260" s="247" t="str">
        <f>IF(ISBLANK(Order!P1486),"",Order!P1486)</f>
        <v/>
      </c>
      <c r="Q260" s="247" t="str">
        <f>IF(ISBLANK(Order!Q1486),"",Order!Q1486)</f>
        <v/>
      </c>
      <c r="R260" s="247" t="str">
        <f>IF(ISBLANK(Order!R1486),"",Order!R1486)</f>
        <v/>
      </c>
      <c r="S260" s="247" t="str">
        <f>IF(ISBLANK(Order!S1486),"",Order!S1486)</f>
        <v/>
      </c>
      <c r="T260" s="247" t="str">
        <f>IF(ISBLANK(Order!T1486),"",Order!T1486)</f>
        <v/>
      </c>
      <c r="U260" s="247" t="str">
        <f>IF(ISBLANK(Order!U1486),"",Order!U1486)</f>
        <v/>
      </c>
      <c r="V260" s="247" t="str">
        <f>IF(ISBLANK(Order!V1486),"",Order!V1486)</f>
        <v/>
      </c>
      <c r="W260" s="247" t="str">
        <f>IF(ISBLANK(Order!W1486),"",Order!W1486)</f>
        <v/>
      </c>
      <c r="X260" s="247" t="str">
        <f>IF(ISBLANK(Order!X1486),"",Order!X1486)</f>
        <v/>
      </c>
      <c r="Y260" s="246" t="str">
        <f>IF(ISBLANK(Order!Y1486),"",Order!Y1486)</f>
        <v/>
      </c>
      <c r="Z260" s="151"/>
      <c r="AA260" s="429"/>
      <c r="AB260" s="432"/>
      <c r="AC260" s="432"/>
      <c r="AD260" s="432"/>
      <c r="AE260" s="433"/>
      <c r="AF260" s="50"/>
      <c r="AH260" s="731"/>
      <c r="AI260" s="729"/>
      <c r="AJ260" s="731"/>
      <c r="AL260" s="729"/>
    </row>
    <row r="261" spans="1:38" ht="16.5" customHeight="1" thickBot="1">
      <c r="A261" s="21"/>
      <c r="B261" s="243" t="str">
        <f>IF(ISBLANK(Order!B1487),"",Order!B1487)</f>
        <v/>
      </c>
      <c r="C261" s="244" t="str">
        <f>IF(ISBLANK(Order!C1487),"",Order!C1487)</f>
        <v/>
      </c>
      <c r="D261" s="244" t="str">
        <f>IF(ISBLANK(Order!D1487),"",Order!D1487)</f>
        <v/>
      </c>
      <c r="E261" s="244" t="str">
        <f>IF(ISBLANK(Order!E1487),"",Order!E1487)</f>
        <v/>
      </c>
      <c r="F261" s="247" t="str">
        <f>IF(ISBLANK(Order!F1487),"",Order!F1487)</f>
        <v/>
      </c>
      <c r="G261" s="247" t="str">
        <f>IF(ISBLANK(Order!G1487),"",Order!G1487)</f>
        <v/>
      </c>
      <c r="H261" s="247" t="str">
        <f>IF(ISBLANK(Order!H1487),"",Order!H1487)</f>
        <v/>
      </c>
      <c r="I261" s="247" t="str">
        <f>IF(ISBLANK(Order!I1487),"",Order!I1487)</f>
        <v/>
      </c>
      <c r="J261" s="247" t="str">
        <f>IF(ISBLANK(Order!J1487),"",Order!J1487)</f>
        <v/>
      </c>
      <c r="K261" s="247" t="str">
        <f>IF(ISBLANK(Order!K1487),"",Order!K1487)</f>
        <v/>
      </c>
      <c r="L261" s="247" t="str">
        <f>IF(ISBLANK(Order!L1487),"",Order!L1487)</f>
        <v/>
      </c>
      <c r="M261" s="247" t="str">
        <f>IF(ISBLANK(Order!M1487),"",Order!M1487)</f>
        <v/>
      </c>
      <c r="N261" s="247" t="str">
        <f>IF(ISBLANK(Order!N1487),"",Order!N1487)</f>
        <v/>
      </c>
      <c r="O261" s="247" t="str">
        <f>IF(ISBLANK(Order!O1487),"",Order!O1487)</f>
        <v/>
      </c>
      <c r="P261" s="247" t="str">
        <f>IF(ISBLANK(Order!P1487),"",Order!P1487)</f>
        <v/>
      </c>
      <c r="Q261" s="247" t="str">
        <f>IF(ISBLANK(Order!Q1487),"",Order!Q1487)</f>
        <v/>
      </c>
      <c r="R261" s="247" t="str">
        <f>IF(ISBLANK(Order!R1487),"",Order!R1487)</f>
        <v/>
      </c>
      <c r="S261" s="247" t="str">
        <f>IF(ISBLANK(Order!S1487),"",Order!S1487)</f>
        <v/>
      </c>
      <c r="T261" s="247" t="str">
        <f>IF(ISBLANK(Order!T1487),"",Order!T1487)</f>
        <v/>
      </c>
      <c r="U261" s="247" t="str">
        <f>IF(ISBLANK(Order!U1487),"",Order!U1487)</f>
        <v/>
      </c>
      <c r="V261" s="247" t="str">
        <f>IF(ISBLANK(Order!V1487),"",Order!V1487)</f>
        <v/>
      </c>
      <c r="W261" s="247" t="str">
        <f>IF(ISBLANK(Order!W1487),"",Order!W1487)</f>
        <v/>
      </c>
      <c r="X261" s="247" t="str">
        <f>IF(ISBLANK(Order!X1487),"",Order!X1487)</f>
        <v/>
      </c>
      <c r="Y261" s="246" t="str">
        <f>IF(ISBLANK(Order!Y1487),"",Order!Y1487)</f>
        <v/>
      </c>
      <c r="Z261" s="151"/>
      <c r="AA261" s="428">
        <v>3</v>
      </c>
      <c r="AB261" s="430" t="e">
        <f>Order!AB1487</f>
        <v>#N/A</v>
      </c>
      <c r="AC261" s="430"/>
      <c r="AD261" s="430"/>
      <c r="AE261" s="431"/>
      <c r="AF261" s="50"/>
      <c r="AH261" s="731"/>
      <c r="AI261" s="729"/>
      <c r="AJ261" s="731"/>
      <c r="AL261" s="729"/>
    </row>
    <row r="262" spans="1:38" ht="16.5" customHeight="1" thickBot="1">
      <c r="A262" s="21"/>
      <c r="B262" s="243" t="str">
        <f>IF(ISBLANK(Order!B1488),"",Order!B1488)</f>
        <v/>
      </c>
      <c r="C262" s="244" t="str">
        <f>IF(ISBLANK(Order!C1488),"",Order!C1488)</f>
        <v/>
      </c>
      <c r="D262" s="244" t="str">
        <f>IF(ISBLANK(Order!D1488),"",Order!D1488)</f>
        <v/>
      </c>
      <c r="E262" s="244" t="str">
        <f>IF(ISBLANK(Order!E1488),"",Order!E1488)</f>
        <v/>
      </c>
      <c r="F262" s="247" t="str">
        <f>IF(ISBLANK(Order!F1488),"",Order!F1488)</f>
        <v/>
      </c>
      <c r="G262" s="247" t="str">
        <f>IF(ISBLANK(Order!G1488),"",Order!G1488)</f>
        <v/>
      </c>
      <c r="H262" s="247" t="str">
        <f>IF(ISBLANK(Order!H1488),"",Order!H1488)</f>
        <v/>
      </c>
      <c r="I262" s="247" t="str">
        <f>IF(ISBLANK(Order!I1488),"",Order!I1488)</f>
        <v/>
      </c>
      <c r="J262" s="247" t="str">
        <f>IF(ISBLANK(Order!J1488),"",Order!J1488)</f>
        <v/>
      </c>
      <c r="K262" s="247" t="str">
        <f>IF(ISBLANK(Order!K1488),"",Order!K1488)</f>
        <v/>
      </c>
      <c r="L262" s="247" t="str">
        <f>IF(ISBLANK(Order!L1488),"",Order!L1488)</f>
        <v/>
      </c>
      <c r="M262" s="247" t="str">
        <f>IF(ISBLANK(Order!M1488),"",Order!M1488)</f>
        <v/>
      </c>
      <c r="N262" s="247" t="str">
        <f>IF(ISBLANK(Order!N1488),"",Order!N1488)</f>
        <v/>
      </c>
      <c r="O262" s="247" t="str">
        <f>IF(ISBLANK(Order!O1488),"",Order!O1488)</f>
        <v/>
      </c>
      <c r="P262" s="247" t="str">
        <f>IF(ISBLANK(Order!P1488),"",Order!P1488)</f>
        <v/>
      </c>
      <c r="Q262" s="247" t="str">
        <f>IF(ISBLANK(Order!Q1488),"",Order!Q1488)</f>
        <v/>
      </c>
      <c r="R262" s="247" t="str">
        <f>IF(ISBLANK(Order!R1488),"",Order!R1488)</f>
        <v/>
      </c>
      <c r="S262" s="247" t="str">
        <f>IF(ISBLANK(Order!S1488),"",Order!S1488)</f>
        <v/>
      </c>
      <c r="T262" s="247" t="str">
        <f>IF(ISBLANK(Order!T1488),"",Order!T1488)</f>
        <v/>
      </c>
      <c r="U262" s="247" t="str">
        <f>IF(ISBLANK(Order!U1488),"",Order!U1488)</f>
        <v/>
      </c>
      <c r="V262" s="247" t="str">
        <f>IF(ISBLANK(Order!V1488),"",Order!V1488)</f>
        <v/>
      </c>
      <c r="W262" s="247" t="str">
        <f>IF(ISBLANK(Order!W1488),"",Order!W1488)</f>
        <v/>
      </c>
      <c r="X262" s="247" t="str">
        <f>IF(ISBLANK(Order!X1488),"",Order!X1488)</f>
        <v/>
      </c>
      <c r="Y262" s="246" t="str">
        <f>IF(ISBLANK(Order!Y1488),"",Order!Y1488)</f>
        <v/>
      </c>
      <c r="Z262" s="151"/>
      <c r="AA262" s="429"/>
      <c r="AB262" s="432"/>
      <c r="AC262" s="432"/>
      <c r="AD262" s="432"/>
      <c r="AE262" s="433"/>
      <c r="AF262" s="50"/>
      <c r="AH262" s="731"/>
      <c r="AI262" s="729"/>
      <c r="AJ262" s="731"/>
      <c r="AL262" s="729"/>
    </row>
    <row r="263" spans="1:38" ht="16.5" customHeight="1" thickBot="1">
      <c r="A263" s="21"/>
      <c r="B263" s="243" t="str">
        <f>IF(ISBLANK(Order!B1489),"",Order!B1489)</f>
        <v/>
      </c>
      <c r="C263" s="244" t="str">
        <f>IF(ISBLANK(Order!C1489),"",Order!C1489)</f>
        <v/>
      </c>
      <c r="D263" s="244" t="str">
        <f>IF(ISBLANK(Order!D1489),"",Order!D1489)</f>
        <v/>
      </c>
      <c r="E263" s="244" t="str">
        <f>IF(ISBLANK(Order!E1489),"",Order!E1489)</f>
        <v/>
      </c>
      <c r="F263" s="247" t="str">
        <f>IF(ISBLANK(Order!F1489),"",Order!F1489)</f>
        <v/>
      </c>
      <c r="G263" s="247" t="str">
        <f>IF(ISBLANK(Order!G1489),"",Order!G1489)</f>
        <v/>
      </c>
      <c r="H263" s="247" t="str">
        <f>IF(ISBLANK(Order!H1489),"",Order!H1489)</f>
        <v/>
      </c>
      <c r="I263" s="247" t="str">
        <f>IF(ISBLANK(Order!I1489),"",Order!I1489)</f>
        <v/>
      </c>
      <c r="J263" s="247" t="str">
        <f>IF(ISBLANK(Order!J1489),"",Order!J1489)</f>
        <v/>
      </c>
      <c r="K263" s="247" t="str">
        <f>IF(ISBLANK(Order!K1489),"",Order!K1489)</f>
        <v/>
      </c>
      <c r="L263" s="247" t="str">
        <f>IF(ISBLANK(Order!L1489),"",Order!L1489)</f>
        <v/>
      </c>
      <c r="M263" s="247" t="str">
        <f>IF(ISBLANK(Order!M1489),"",Order!M1489)</f>
        <v/>
      </c>
      <c r="N263" s="247" t="str">
        <f>IF(ISBLANK(Order!N1489),"",Order!N1489)</f>
        <v/>
      </c>
      <c r="O263" s="247" t="str">
        <f>IF(ISBLANK(Order!O1489),"",Order!O1489)</f>
        <v/>
      </c>
      <c r="P263" s="247" t="str">
        <f>IF(ISBLANK(Order!P1489),"",Order!P1489)</f>
        <v/>
      </c>
      <c r="Q263" s="247" t="str">
        <f>IF(ISBLANK(Order!Q1489),"",Order!Q1489)</f>
        <v/>
      </c>
      <c r="R263" s="247" t="str">
        <f>IF(ISBLANK(Order!R1489),"",Order!R1489)</f>
        <v/>
      </c>
      <c r="S263" s="247" t="str">
        <f>IF(ISBLANK(Order!S1489),"",Order!S1489)</f>
        <v/>
      </c>
      <c r="T263" s="247" t="str">
        <f>IF(ISBLANK(Order!T1489),"",Order!T1489)</f>
        <v/>
      </c>
      <c r="U263" s="247" t="str">
        <f>IF(ISBLANK(Order!U1489),"",Order!U1489)</f>
        <v/>
      </c>
      <c r="V263" s="247" t="str">
        <f>IF(ISBLANK(Order!V1489),"",Order!V1489)</f>
        <v/>
      </c>
      <c r="W263" s="247" t="str">
        <f>IF(ISBLANK(Order!W1489),"",Order!W1489)</f>
        <v/>
      </c>
      <c r="X263" s="247" t="str">
        <f>IF(ISBLANK(Order!X1489),"",Order!X1489)</f>
        <v/>
      </c>
      <c r="Y263" s="246" t="str">
        <f>IF(ISBLANK(Order!Y1489),"",Order!Y1489)</f>
        <v/>
      </c>
      <c r="Z263" s="151"/>
      <c r="AA263" s="428">
        <v>4</v>
      </c>
      <c r="AB263" s="430" t="e">
        <f>Order!AB1489</f>
        <v>#N/A</v>
      </c>
      <c r="AC263" s="430"/>
      <c r="AD263" s="430"/>
      <c r="AE263" s="431"/>
      <c r="AF263" s="50"/>
      <c r="AH263" s="731"/>
      <c r="AI263" s="729"/>
      <c r="AJ263" s="731"/>
      <c r="AL263" s="729"/>
    </row>
    <row r="264" spans="1:38" ht="16.5" customHeight="1" thickBot="1">
      <c r="A264" s="21"/>
      <c r="B264" s="243" t="str">
        <f>IF(ISBLANK(Order!B1490),"",Order!B1490)</f>
        <v/>
      </c>
      <c r="C264" s="244" t="str">
        <f>IF(ISBLANK(Order!C1490),"",Order!C1490)</f>
        <v/>
      </c>
      <c r="D264" s="244" t="str">
        <f>IF(ISBLANK(Order!D1490),"",Order!D1490)</f>
        <v/>
      </c>
      <c r="E264" s="244" t="str">
        <f>IF(ISBLANK(Order!E1490),"",Order!E1490)</f>
        <v/>
      </c>
      <c r="F264" s="247" t="str">
        <f>IF(ISBLANK(Order!F1490),"",Order!F1490)</f>
        <v/>
      </c>
      <c r="G264" s="247" t="str">
        <f>IF(ISBLANK(Order!G1490),"",Order!G1490)</f>
        <v/>
      </c>
      <c r="H264" s="247" t="str">
        <f>IF(ISBLANK(Order!H1490),"",Order!H1490)</f>
        <v/>
      </c>
      <c r="I264" s="247" t="str">
        <f>IF(ISBLANK(Order!I1490),"",Order!I1490)</f>
        <v/>
      </c>
      <c r="J264" s="247" t="str">
        <f>IF(ISBLANK(Order!J1490),"",Order!J1490)</f>
        <v/>
      </c>
      <c r="K264" s="247" t="str">
        <f>IF(ISBLANK(Order!K1490),"",Order!K1490)</f>
        <v/>
      </c>
      <c r="L264" s="247" t="str">
        <f>IF(ISBLANK(Order!L1490),"",Order!L1490)</f>
        <v/>
      </c>
      <c r="M264" s="247" t="str">
        <f>IF(ISBLANK(Order!M1490),"",Order!M1490)</f>
        <v/>
      </c>
      <c r="N264" s="247" t="str">
        <f>IF(ISBLANK(Order!N1490),"",Order!N1490)</f>
        <v/>
      </c>
      <c r="O264" s="247" t="str">
        <f>IF(ISBLANK(Order!O1490),"",Order!O1490)</f>
        <v/>
      </c>
      <c r="P264" s="247" t="str">
        <f>IF(ISBLANK(Order!P1490),"",Order!P1490)</f>
        <v/>
      </c>
      <c r="Q264" s="247" t="str">
        <f>IF(ISBLANK(Order!Q1490),"",Order!Q1490)</f>
        <v/>
      </c>
      <c r="R264" s="247" t="str">
        <f>IF(ISBLANK(Order!R1490),"",Order!R1490)</f>
        <v/>
      </c>
      <c r="S264" s="247" t="str">
        <f>IF(ISBLANK(Order!S1490),"",Order!S1490)</f>
        <v/>
      </c>
      <c r="T264" s="247" t="str">
        <f>IF(ISBLANK(Order!T1490),"",Order!T1490)</f>
        <v/>
      </c>
      <c r="U264" s="247" t="str">
        <f>IF(ISBLANK(Order!U1490),"",Order!U1490)</f>
        <v/>
      </c>
      <c r="V264" s="247" t="str">
        <f>IF(ISBLANK(Order!V1490),"",Order!V1490)</f>
        <v/>
      </c>
      <c r="W264" s="247" t="str">
        <f>IF(ISBLANK(Order!W1490),"",Order!W1490)</f>
        <v/>
      </c>
      <c r="X264" s="247" t="str">
        <f>IF(ISBLANK(Order!X1490),"",Order!X1490)</f>
        <v/>
      </c>
      <c r="Y264" s="246" t="str">
        <f>IF(ISBLANK(Order!Y1490),"",Order!Y1490)</f>
        <v/>
      </c>
      <c r="Z264" s="151"/>
      <c r="AA264" s="429"/>
      <c r="AB264" s="432"/>
      <c r="AC264" s="432"/>
      <c r="AD264" s="432"/>
      <c r="AE264" s="433"/>
      <c r="AF264" s="50"/>
      <c r="AH264" s="731"/>
      <c r="AI264" s="729"/>
      <c r="AJ264" s="731"/>
      <c r="AL264" s="729"/>
    </row>
    <row r="265" spans="1:38" ht="16.5" customHeight="1" thickBot="1">
      <c r="A265" s="21"/>
      <c r="B265" s="243" t="str">
        <f>IF(ISBLANK(Order!B1491),"",Order!B1491)</f>
        <v/>
      </c>
      <c r="C265" s="244" t="str">
        <f>IF(ISBLANK(Order!C1491),"",Order!C1491)</f>
        <v/>
      </c>
      <c r="D265" s="244" t="str">
        <f>IF(ISBLANK(Order!D1491),"",Order!D1491)</f>
        <v/>
      </c>
      <c r="E265" s="244" t="str">
        <f>IF(ISBLANK(Order!E1491),"",Order!E1491)</f>
        <v/>
      </c>
      <c r="F265" s="247" t="str">
        <f>IF(ISBLANK(Order!F1491),"",Order!F1491)</f>
        <v/>
      </c>
      <c r="G265" s="247" t="str">
        <f>IF(ISBLANK(Order!G1491),"",Order!G1491)</f>
        <v/>
      </c>
      <c r="H265" s="247" t="str">
        <f>IF(ISBLANK(Order!H1491),"",Order!H1491)</f>
        <v/>
      </c>
      <c r="I265" s="247" t="str">
        <f>IF(ISBLANK(Order!I1491),"",Order!I1491)</f>
        <v/>
      </c>
      <c r="J265" s="247" t="str">
        <f>IF(ISBLANK(Order!J1491),"",Order!J1491)</f>
        <v/>
      </c>
      <c r="K265" s="247" t="str">
        <f>IF(ISBLANK(Order!K1491),"",Order!K1491)</f>
        <v/>
      </c>
      <c r="L265" s="247" t="str">
        <f>IF(ISBLANK(Order!L1491),"",Order!L1491)</f>
        <v/>
      </c>
      <c r="M265" s="247" t="str">
        <f>IF(ISBLANK(Order!M1491),"",Order!M1491)</f>
        <v/>
      </c>
      <c r="N265" s="247" t="str">
        <f>IF(ISBLANK(Order!N1491),"",Order!N1491)</f>
        <v/>
      </c>
      <c r="O265" s="247" t="str">
        <f>IF(ISBLANK(Order!O1491),"",Order!O1491)</f>
        <v/>
      </c>
      <c r="P265" s="247" t="str">
        <f>IF(ISBLANK(Order!P1491),"",Order!P1491)</f>
        <v/>
      </c>
      <c r="Q265" s="247" t="str">
        <f>IF(ISBLANK(Order!Q1491),"",Order!Q1491)</f>
        <v/>
      </c>
      <c r="R265" s="247" t="str">
        <f>IF(ISBLANK(Order!R1491),"",Order!R1491)</f>
        <v/>
      </c>
      <c r="S265" s="247" t="str">
        <f>IF(ISBLANK(Order!S1491),"",Order!S1491)</f>
        <v/>
      </c>
      <c r="T265" s="247" t="str">
        <f>IF(ISBLANK(Order!T1491),"",Order!T1491)</f>
        <v/>
      </c>
      <c r="U265" s="247" t="str">
        <f>IF(ISBLANK(Order!U1491),"",Order!U1491)</f>
        <v/>
      </c>
      <c r="V265" s="247" t="str">
        <f>IF(ISBLANK(Order!V1491),"",Order!V1491)</f>
        <v/>
      </c>
      <c r="W265" s="247" t="str">
        <f>IF(ISBLANK(Order!W1491),"",Order!W1491)</f>
        <v/>
      </c>
      <c r="X265" s="247" t="str">
        <f>IF(ISBLANK(Order!X1491),"",Order!X1491)</f>
        <v/>
      </c>
      <c r="Y265" s="246" t="str">
        <f>IF(ISBLANK(Order!Y1491),"",Order!Y1491)</f>
        <v/>
      </c>
      <c r="Z265" s="151"/>
      <c r="AA265" s="428">
        <v>5</v>
      </c>
      <c r="AB265" s="430" t="e">
        <f>Order!AB1491</f>
        <v>#N/A</v>
      </c>
      <c r="AC265" s="430"/>
      <c r="AD265" s="430"/>
      <c r="AE265" s="431"/>
      <c r="AF265" s="50"/>
      <c r="AH265" s="731"/>
      <c r="AI265" s="729"/>
      <c r="AJ265" s="731"/>
      <c r="AL265" s="729"/>
    </row>
    <row r="266" spans="1:38" ht="16.5" customHeight="1" thickBot="1">
      <c r="A266" s="21"/>
      <c r="B266" s="243" t="str">
        <f>IF(ISBLANK(Order!B1492),"",Order!B1492)</f>
        <v/>
      </c>
      <c r="C266" s="244" t="str">
        <f>IF(ISBLANK(Order!C1492),"",Order!C1492)</f>
        <v/>
      </c>
      <c r="D266" s="244" t="str">
        <f>IF(ISBLANK(Order!D1492),"",Order!D1492)</f>
        <v/>
      </c>
      <c r="E266" s="244" t="str">
        <f>IF(ISBLANK(Order!E1492),"",Order!E1492)</f>
        <v/>
      </c>
      <c r="F266" s="247" t="str">
        <f>IF(ISBLANK(Order!F1492),"",Order!F1492)</f>
        <v/>
      </c>
      <c r="G266" s="247" t="str">
        <f>IF(ISBLANK(Order!G1492),"",Order!G1492)</f>
        <v/>
      </c>
      <c r="H266" s="247" t="str">
        <f>IF(ISBLANK(Order!H1492),"",Order!H1492)</f>
        <v/>
      </c>
      <c r="I266" s="247" t="str">
        <f>IF(ISBLANK(Order!I1492),"",Order!I1492)</f>
        <v/>
      </c>
      <c r="J266" s="247" t="str">
        <f>IF(ISBLANK(Order!J1492),"",Order!J1492)</f>
        <v/>
      </c>
      <c r="K266" s="247" t="str">
        <f>IF(ISBLANK(Order!K1492),"",Order!K1492)</f>
        <v/>
      </c>
      <c r="L266" s="247" t="str">
        <f>IF(ISBLANK(Order!L1492),"",Order!L1492)</f>
        <v/>
      </c>
      <c r="M266" s="247" t="str">
        <f>IF(ISBLANK(Order!M1492),"",Order!M1492)</f>
        <v/>
      </c>
      <c r="N266" s="247" t="str">
        <f>IF(ISBLANK(Order!N1492),"",Order!N1492)</f>
        <v/>
      </c>
      <c r="O266" s="247" t="str">
        <f>IF(ISBLANK(Order!O1492),"",Order!O1492)</f>
        <v/>
      </c>
      <c r="P266" s="247" t="str">
        <f>IF(ISBLANK(Order!P1492),"",Order!P1492)</f>
        <v/>
      </c>
      <c r="Q266" s="247" t="str">
        <f>IF(ISBLANK(Order!Q1492),"",Order!Q1492)</f>
        <v/>
      </c>
      <c r="R266" s="247" t="str">
        <f>IF(ISBLANK(Order!R1492),"",Order!R1492)</f>
        <v/>
      </c>
      <c r="S266" s="247" t="str">
        <f>IF(ISBLANK(Order!S1492),"",Order!S1492)</f>
        <v/>
      </c>
      <c r="T266" s="247" t="str">
        <f>IF(ISBLANK(Order!T1492),"",Order!T1492)</f>
        <v/>
      </c>
      <c r="U266" s="247" t="str">
        <f>IF(ISBLANK(Order!U1492),"",Order!U1492)</f>
        <v/>
      </c>
      <c r="V266" s="247" t="str">
        <f>IF(ISBLANK(Order!V1492),"",Order!V1492)</f>
        <v/>
      </c>
      <c r="W266" s="247" t="str">
        <f>IF(ISBLANK(Order!W1492),"",Order!W1492)</f>
        <v/>
      </c>
      <c r="X266" s="247" t="str">
        <f>IF(ISBLANK(Order!X1492),"",Order!X1492)</f>
        <v/>
      </c>
      <c r="Y266" s="246" t="str">
        <f>IF(ISBLANK(Order!Y1492),"",Order!Y1492)</f>
        <v/>
      </c>
      <c r="Z266" s="151"/>
      <c r="AA266" s="429"/>
      <c r="AB266" s="432"/>
      <c r="AC266" s="432"/>
      <c r="AD266" s="432"/>
      <c r="AE266" s="433"/>
      <c r="AF266" s="50"/>
      <c r="AH266" s="731"/>
      <c r="AI266" s="729"/>
      <c r="AJ266" s="731"/>
      <c r="AL266" s="729"/>
    </row>
    <row r="267" spans="1:38" ht="16.5" customHeight="1" thickBot="1">
      <c r="A267" s="21"/>
      <c r="B267" s="243" t="str">
        <f>IF(ISBLANK(Order!B1493),"",Order!B1493)</f>
        <v/>
      </c>
      <c r="C267" s="244" t="str">
        <f>IF(ISBLANK(Order!C1493),"",Order!C1493)</f>
        <v/>
      </c>
      <c r="D267" s="244" t="str">
        <f>IF(ISBLANK(Order!D1493),"",Order!D1493)</f>
        <v/>
      </c>
      <c r="E267" s="244" t="str">
        <f>IF(ISBLANK(Order!E1493),"",Order!E1493)</f>
        <v/>
      </c>
      <c r="F267" s="247" t="str">
        <f>IF(ISBLANK(Order!F1493),"",Order!F1493)</f>
        <v/>
      </c>
      <c r="G267" s="247" t="str">
        <f>IF(ISBLANK(Order!G1493),"",Order!G1493)</f>
        <v/>
      </c>
      <c r="H267" s="247" t="str">
        <f>IF(ISBLANK(Order!H1493),"",Order!H1493)</f>
        <v/>
      </c>
      <c r="I267" s="247" t="str">
        <f>IF(ISBLANK(Order!I1493),"",Order!I1493)</f>
        <v/>
      </c>
      <c r="J267" s="247" t="str">
        <f>IF(ISBLANK(Order!J1493),"",Order!J1493)</f>
        <v/>
      </c>
      <c r="K267" s="247" t="str">
        <f>IF(ISBLANK(Order!K1493),"",Order!K1493)</f>
        <v/>
      </c>
      <c r="L267" s="247" t="str">
        <f>IF(ISBLANK(Order!L1493),"",Order!L1493)</f>
        <v/>
      </c>
      <c r="M267" s="247" t="str">
        <f>IF(ISBLANK(Order!M1493),"",Order!M1493)</f>
        <v/>
      </c>
      <c r="N267" s="247" t="str">
        <f>IF(ISBLANK(Order!N1493),"",Order!N1493)</f>
        <v/>
      </c>
      <c r="O267" s="247" t="str">
        <f>IF(ISBLANK(Order!O1493),"",Order!O1493)</f>
        <v/>
      </c>
      <c r="P267" s="247" t="str">
        <f>IF(ISBLANK(Order!P1493),"",Order!P1493)</f>
        <v/>
      </c>
      <c r="Q267" s="247" t="str">
        <f>IF(ISBLANK(Order!Q1493),"",Order!Q1493)</f>
        <v/>
      </c>
      <c r="R267" s="247" t="str">
        <f>IF(ISBLANK(Order!R1493),"",Order!R1493)</f>
        <v/>
      </c>
      <c r="S267" s="247" t="str">
        <f>IF(ISBLANK(Order!S1493),"",Order!S1493)</f>
        <v/>
      </c>
      <c r="T267" s="247" t="str">
        <f>IF(ISBLANK(Order!T1493),"",Order!T1493)</f>
        <v/>
      </c>
      <c r="U267" s="247" t="str">
        <f>IF(ISBLANK(Order!U1493),"",Order!U1493)</f>
        <v/>
      </c>
      <c r="V267" s="247" t="str">
        <f>IF(ISBLANK(Order!V1493),"",Order!V1493)</f>
        <v/>
      </c>
      <c r="W267" s="247" t="str">
        <f>IF(ISBLANK(Order!W1493),"",Order!W1493)</f>
        <v/>
      </c>
      <c r="X267" s="247" t="str">
        <f>IF(ISBLANK(Order!X1493),"",Order!X1493)</f>
        <v/>
      </c>
      <c r="Y267" s="246" t="str">
        <f>IF(ISBLANK(Order!Y1493),"",Order!Y1493)</f>
        <v/>
      </c>
      <c r="Z267" s="151"/>
      <c r="AA267" s="428">
        <v>6</v>
      </c>
      <c r="AB267" s="430" t="e">
        <f>Order!AB1493</f>
        <v>#N/A</v>
      </c>
      <c r="AC267" s="430"/>
      <c r="AD267" s="430"/>
      <c r="AE267" s="431"/>
      <c r="AF267" s="50"/>
      <c r="AH267" s="731"/>
      <c r="AI267" s="729"/>
      <c r="AJ267" s="731"/>
      <c r="AL267" s="729"/>
    </row>
    <row r="268" spans="1:38" ht="16.5" customHeight="1" thickBot="1">
      <c r="A268" s="21"/>
      <c r="B268" s="243" t="str">
        <f>IF(ISBLANK(Order!B1494),"",Order!B1494)</f>
        <v/>
      </c>
      <c r="C268" s="244" t="str">
        <f>IF(ISBLANK(Order!C1494),"",Order!C1494)</f>
        <v/>
      </c>
      <c r="D268" s="244" t="str">
        <f>IF(ISBLANK(Order!D1494),"",Order!D1494)</f>
        <v/>
      </c>
      <c r="E268" s="244" t="str">
        <f>IF(ISBLANK(Order!E1494),"",Order!E1494)</f>
        <v/>
      </c>
      <c r="F268" s="247" t="str">
        <f>IF(ISBLANK(Order!F1494),"",Order!F1494)</f>
        <v/>
      </c>
      <c r="G268" s="247" t="str">
        <f>IF(ISBLANK(Order!G1494),"",Order!G1494)</f>
        <v/>
      </c>
      <c r="H268" s="247" t="str">
        <f>IF(ISBLANK(Order!H1494),"",Order!H1494)</f>
        <v/>
      </c>
      <c r="I268" s="247" t="str">
        <f>IF(ISBLANK(Order!I1494),"",Order!I1494)</f>
        <v/>
      </c>
      <c r="J268" s="247" t="str">
        <f>IF(ISBLANK(Order!J1494),"",Order!J1494)</f>
        <v/>
      </c>
      <c r="K268" s="247" t="str">
        <f>IF(ISBLANK(Order!K1494),"",Order!K1494)</f>
        <v/>
      </c>
      <c r="L268" s="247" t="str">
        <f>IF(ISBLANK(Order!L1494),"",Order!L1494)</f>
        <v/>
      </c>
      <c r="M268" s="247" t="str">
        <f>IF(ISBLANK(Order!M1494),"",Order!M1494)</f>
        <v/>
      </c>
      <c r="N268" s="247" t="str">
        <f>IF(ISBLANK(Order!N1494),"",Order!N1494)</f>
        <v/>
      </c>
      <c r="O268" s="247" t="str">
        <f>IF(ISBLANK(Order!O1494),"",Order!O1494)</f>
        <v/>
      </c>
      <c r="P268" s="247" t="str">
        <f>IF(ISBLANK(Order!P1494),"",Order!P1494)</f>
        <v/>
      </c>
      <c r="Q268" s="247" t="str">
        <f>IF(ISBLANK(Order!Q1494),"",Order!Q1494)</f>
        <v/>
      </c>
      <c r="R268" s="247" t="str">
        <f>IF(ISBLANK(Order!R1494),"",Order!R1494)</f>
        <v/>
      </c>
      <c r="S268" s="247" t="str">
        <f>IF(ISBLANK(Order!S1494),"",Order!S1494)</f>
        <v/>
      </c>
      <c r="T268" s="247" t="str">
        <f>IF(ISBLANK(Order!T1494),"",Order!T1494)</f>
        <v/>
      </c>
      <c r="U268" s="247" t="str">
        <f>IF(ISBLANK(Order!U1494),"",Order!U1494)</f>
        <v/>
      </c>
      <c r="V268" s="247" t="str">
        <f>IF(ISBLANK(Order!V1494),"",Order!V1494)</f>
        <v/>
      </c>
      <c r="W268" s="247" t="str">
        <f>IF(ISBLANK(Order!W1494),"",Order!W1494)</f>
        <v/>
      </c>
      <c r="X268" s="247" t="str">
        <f>IF(ISBLANK(Order!X1494),"",Order!X1494)</f>
        <v/>
      </c>
      <c r="Y268" s="246" t="str">
        <f>IF(ISBLANK(Order!Y1494),"",Order!Y1494)</f>
        <v/>
      </c>
      <c r="Z268" s="151"/>
      <c r="AA268" s="429"/>
      <c r="AB268" s="432"/>
      <c r="AC268" s="432"/>
      <c r="AD268" s="432"/>
      <c r="AE268" s="433"/>
      <c r="AF268" s="50"/>
      <c r="AH268" s="731"/>
      <c r="AI268" s="729"/>
      <c r="AJ268" s="731"/>
      <c r="AL268" s="729"/>
    </row>
    <row r="269" spans="1:38" ht="16.5" customHeight="1" thickBot="1">
      <c r="A269" s="21"/>
      <c r="B269" s="243" t="str">
        <f>IF(ISBLANK(Order!B1495),"",Order!B1495)</f>
        <v/>
      </c>
      <c r="C269" s="244" t="str">
        <f>IF(ISBLANK(Order!C1495),"",Order!C1495)</f>
        <v/>
      </c>
      <c r="D269" s="244" t="str">
        <f>IF(ISBLANK(Order!D1495),"",Order!D1495)</f>
        <v/>
      </c>
      <c r="E269" s="244" t="str">
        <f>IF(ISBLANK(Order!E1495),"",Order!E1495)</f>
        <v/>
      </c>
      <c r="F269" s="247" t="str">
        <f>IF(ISBLANK(Order!F1495),"",Order!F1495)</f>
        <v/>
      </c>
      <c r="G269" s="247" t="str">
        <f>IF(ISBLANK(Order!G1495),"",Order!G1495)</f>
        <v/>
      </c>
      <c r="H269" s="247" t="str">
        <f>IF(ISBLANK(Order!H1495),"",Order!H1495)</f>
        <v/>
      </c>
      <c r="I269" s="247" t="str">
        <f>IF(ISBLANK(Order!I1495),"",Order!I1495)</f>
        <v/>
      </c>
      <c r="J269" s="247" t="str">
        <f>IF(ISBLANK(Order!J1495),"",Order!J1495)</f>
        <v/>
      </c>
      <c r="K269" s="247" t="str">
        <f>IF(ISBLANK(Order!K1495),"",Order!K1495)</f>
        <v/>
      </c>
      <c r="L269" s="247" t="str">
        <f>IF(ISBLANK(Order!L1495),"",Order!L1495)</f>
        <v/>
      </c>
      <c r="M269" s="247" t="str">
        <f>IF(ISBLANK(Order!M1495),"",Order!M1495)</f>
        <v/>
      </c>
      <c r="N269" s="247" t="str">
        <f>IF(ISBLANK(Order!N1495),"",Order!N1495)</f>
        <v/>
      </c>
      <c r="O269" s="247" t="str">
        <f>IF(ISBLANK(Order!O1495),"",Order!O1495)</f>
        <v/>
      </c>
      <c r="P269" s="247" t="str">
        <f>IF(ISBLANK(Order!P1495),"",Order!P1495)</f>
        <v/>
      </c>
      <c r="Q269" s="247" t="str">
        <f>IF(ISBLANK(Order!Q1495),"",Order!Q1495)</f>
        <v/>
      </c>
      <c r="R269" s="247" t="str">
        <f>IF(ISBLANK(Order!R1495),"",Order!R1495)</f>
        <v/>
      </c>
      <c r="S269" s="247" t="str">
        <f>IF(ISBLANK(Order!S1495),"",Order!S1495)</f>
        <v/>
      </c>
      <c r="T269" s="247" t="str">
        <f>IF(ISBLANK(Order!T1495),"",Order!T1495)</f>
        <v/>
      </c>
      <c r="U269" s="247" t="str">
        <f>IF(ISBLANK(Order!U1495),"",Order!U1495)</f>
        <v/>
      </c>
      <c r="V269" s="247" t="str">
        <f>IF(ISBLANK(Order!V1495),"",Order!V1495)</f>
        <v/>
      </c>
      <c r="W269" s="247" t="str">
        <f>IF(ISBLANK(Order!W1495),"",Order!W1495)</f>
        <v/>
      </c>
      <c r="X269" s="247" t="str">
        <f>IF(ISBLANK(Order!X1495),"",Order!X1495)</f>
        <v/>
      </c>
      <c r="Y269" s="246" t="str">
        <f>IF(ISBLANK(Order!Y1495),"",Order!Y1495)</f>
        <v/>
      </c>
      <c r="Z269" s="151"/>
      <c r="AA269" s="428">
        <v>7</v>
      </c>
      <c r="AB269" s="430" t="e">
        <f>Order!AB1495</f>
        <v>#N/A</v>
      </c>
      <c r="AC269" s="430"/>
      <c r="AD269" s="430"/>
      <c r="AE269" s="431"/>
      <c r="AF269" s="50"/>
      <c r="AH269" s="731"/>
      <c r="AI269" s="729"/>
      <c r="AJ269" s="731"/>
      <c r="AL269" s="729"/>
    </row>
    <row r="270" spans="1:38" ht="16.5" customHeight="1" thickBot="1">
      <c r="A270" s="21"/>
      <c r="B270" s="243" t="str">
        <f>IF(ISBLANK(Order!B1496),"",Order!B1496)</f>
        <v/>
      </c>
      <c r="C270" s="244" t="str">
        <f>IF(ISBLANK(Order!C1496),"",Order!C1496)</f>
        <v/>
      </c>
      <c r="D270" s="244" t="str">
        <f>IF(ISBLANK(Order!D1496),"",Order!D1496)</f>
        <v/>
      </c>
      <c r="E270" s="244" t="str">
        <f>IF(ISBLANK(Order!E1496),"",Order!E1496)</f>
        <v/>
      </c>
      <c r="F270" s="247" t="str">
        <f>IF(ISBLANK(Order!F1496),"",Order!F1496)</f>
        <v/>
      </c>
      <c r="G270" s="247" t="str">
        <f>IF(ISBLANK(Order!G1496),"",Order!G1496)</f>
        <v/>
      </c>
      <c r="H270" s="247" t="str">
        <f>IF(ISBLANK(Order!H1496),"",Order!H1496)</f>
        <v/>
      </c>
      <c r="I270" s="247" t="str">
        <f>IF(ISBLANK(Order!I1496),"",Order!I1496)</f>
        <v/>
      </c>
      <c r="J270" s="247" t="str">
        <f>IF(ISBLANK(Order!J1496),"",Order!J1496)</f>
        <v/>
      </c>
      <c r="K270" s="247" t="str">
        <f>IF(ISBLANK(Order!K1496),"",Order!K1496)</f>
        <v/>
      </c>
      <c r="L270" s="247" t="str">
        <f>IF(ISBLANK(Order!L1496),"",Order!L1496)</f>
        <v/>
      </c>
      <c r="M270" s="247" t="str">
        <f>IF(ISBLANK(Order!M1496),"",Order!M1496)</f>
        <v/>
      </c>
      <c r="N270" s="247" t="str">
        <f>IF(ISBLANK(Order!N1496),"",Order!N1496)</f>
        <v/>
      </c>
      <c r="O270" s="247" t="str">
        <f>IF(ISBLANK(Order!O1496),"",Order!O1496)</f>
        <v/>
      </c>
      <c r="P270" s="247" t="str">
        <f>IF(ISBLANK(Order!P1496),"",Order!P1496)</f>
        <v/>
      </c>
      <c r="Q270" s="247" t="str">
        <f>IF(ISBLANK(Order!Q1496),"",Order!Q1496)</f>
        <v/>
      </c>
      <c r="R270" s="247" t="str">
        <f>IF(ISBLANK(Order!R1496),"",Order!R1496)</f>
        <v/>
      </c>
      <c r="S270" s="247" t="str">
        <f>IF(ISBLANK(Order!S1496),"",Order!S1496)</f>
        <v/>
      </c>
      <c r="T270" s="247" t="str">
        <f>IF(ISBLANK(Order!T1496),"",Order!T1496)</f>
        <v/>
      </c>
      <c r="U270" s="247" t="str">
        <f>IF(ISBLANK(Order!U1496),"",Order!U1496)</f>
        <v/>
      </c>
      <c r="V270" s="247" t="str">
        <f>IF(ISBLANK(Order!V1496),"",Order!V1496)</f>
        <v/>
      </c>
      <c r="W270" s="247" t="str">
        <f>IF(ISBLANK(Order!W1496),"",Order!W1496)</f>
        <v/>
      </c>
      <c r="X270" s="247" t="str">
        <f>IF(ISBLANK(Order!X1496),"",Order!X1496)</f>
        <v/>
      </c>
      <c r="Y270" s="246" t="str">
        <f>IF(ISBLANK(Order!Y1496),"",Order!Y1496)</f>
        <v/>
      </c>
      <c r="Z270" s="151"/>
      <c r="AA270" s="429"/>
      <c r="AB270" s="432"/>
      <c r="AC270" s="432"/>
      <c r="AD270" s="432"/>
      <c r="AE270" s="433"/>
      <c r="AF270" s="50"/>
      <c r="AH270" s="731"/>
      <c r="AI270" s="729"/>
      <c r="AJ270" s="731"/>
      <c r="AL270" s="729"/>
    </row>
    <row r="271" spans="1:38" ht="16.5" customHeight="1" thickBot="1">
      <c r="A271" s="21"/>
      <c r="B271" s="243" t="str">
        <f>IF(ISBLANK(Order!B1497),"",Order!B1497)</f>
        <v/>
      </c>
      <c r="C271" s="244" t="str">
        <f>IF(ISBLANK(Order!C1497),"",Order!C1497)</f>
        <v/>
      </c>
      <c r="D271" s="244" t="str">
        <f>IF(ISBLANK(Order!D1497),"",Order!D1497)</f>
        <v/>
      </c>
      <c r="E271" s="244" t="str">
        <f>IF(ISBLANK(Order!E1497),"",Order!E1497)</f>
        <v/>
      </c>
      <c r="F271" s="247" t="str">
        <f>IF(ISBLANK(Order!F1497),"",Order!F1497)</f>
        <v/>
      </c>
      <c r="G271" s="247" t="str">
        <f>IF(ISBLANK(Order!G1497),"",Order!G1497)</f>
        <v/>
      </c>
      <c r="H271" s="247" t="str">
        <f>IF(ISBLANK(Order!H1497),"",Order!H1497)</f>
        <v/>
      </c>
      <c r="I271" s="247" t="str">
        <f>IF(ISBLANK(Order!I1497),"",Order!I1497)</f>
        <v/>
      </c>
      <c r="J271" s="247" t="str">
        <f>IF(ISBLANK(Order!J1497),"",Order!J1497)</f>
        <v/>
      </c>
      <c r="K271" s="247" t="str">
        <f>IF(ISBLANK(Order!K1497),"",Order!K1497)</f>
        <v/>
      </c>
      <c r="L271" s="247" t="str">
        <f>IF(ISBLANK(Order!L1497),"",Order!L1497)</f>
        <v/>
      </c>
      <c r="M271" s="247" t="str">
        <f>IF(ISBLANK(Order!M1497),"",Order!M1497)</f>
        <v/>
      </c>
      <c r="N271" s="247" t="str">
        <f>IF(ISBLANK(Order!N1497),"",Order!N1497)</f>
        <v/>
      </c>
      <c r="O271" s="247" t="str">
        <f>IF(ISBLANK(Order!O1497),"",Order!O1497)</f>
        <v/>
      </c>
      <c r="P271" s="247" t="str">
        <f>IF(ISBLANK(Order!P1497),"",Order!P1497)</f>
        <v/>
      </c>
      <c r="Q271" s="247" t="str">
        <f>IF(ISBLANK(Order!Q1497),"",Order!Q1497)</f>
        <v/>
      </c>
      <c r="R271" s="247" t="str">
        <f>IF(ISBLANK(Order!R1497),"",Order!R1497)</f>
        <v/>
      </c>
      <c r="S271" s="247" t="str">
        <f>IF(ISBLANK(Order!S1497),"",Order!S1497)</f>
        <v/>
      </c>
      <c r="T271" s="247" t="str">
        <f>IF(ISBLANK(Order!T1497),"",Order!T1497)</f>
        <v/>
      </c>
      <c r="U271" s="247" t="str">
        <f>IF(ISBLANK(Order!U1497),"",Order!U1497)</f>
        <v/>
      </c>
      <c r="V271" s="247" t="str">
        <f>IF(ISBLANK(Order!V1497),"",Order!V1497)</f>
        <v/>
      </c>
      <c r="W271" s="247" t="str">
        <f>IF(ISBLANK(Order!W1497),"",Order!W1497)</f>
        <v/>
      </c>
      <c r="X271" s="247" t="str">
        <f>IF(ISBLANK(Order!X1497),"",Order!X1497)</f>
        <v/>
      </c>
      <c r="Y271" s="246" t="str">
        <f>IF(ISBLANK(Order!Y1497),"",Order!Y1497)</f>
        <v/>
      </c>
      <c r="Z271" s="151"/>
      <c r="AA271" s="428">
        <v>8</v>
      </c>
      <c r="AB271" s="430" t="e">
        <f>Order!AB1497</f>
        <v>#N/A</v>
      </c>
      <c r="AC271" s="430"/>
      <c r="AD271" s="430"/>
      <c r="AE271" s="431"/>
      <c r="AF271" s="50"/>
      <c r="AH271" s="731"/>
      <c r="AI271" s="729"/>
      <c r="AJ271" s="731"/>
      <c r="AL271" s="729"/>
    </row>
    <row r="272" spans="1:38" ht="16.5" customHeight="1" thickBot="1">
      <c r="A272" s="21"/>
      <c r="B272" s="243" t="str">
        <f>IF(ISBLANK(Order!B1498),"",Order!B1498)</f>
        <v/>
      </c>
      <c r="C272" s="244" t="str">
        <f>IF(ISBLANK(Order!C1498),"",Order!C1498)</f>
        <v/>
      </c>
      <c r="D272" s="244" t="str">
        <f>IF(ISBLANK(Order!D1498),"",Order!D1498)</f>
        <v/>
      </c>
      <c r="E272" s="244" t="str">
        <f>IF(ISBLANK(Order!E1498),"",Order!E1498)</f>
        <v/>
      </c>
      <c r="F272" s="247" t="str">
        <f>IF(ISBLANK(Order!F1498),"",Order!F1498)</f>
        <v/>
      </c>
      <c r="G272" s="247" t="str">
        <f>IF(ISBLANK(Order!G1498),"",Order!G1498)</f>
        <v/>
      </c>
      <c r="H272" s="247" t="str">
        <f>IF(ISBLANK(Order!H1498),"",Order!H1498)</f>
        <v/>
      </c>
      <c r="I272" s="247" t="str">
        <f>IF(ISBLANK(Order!I1498),"",Order!I1498)</f>
        <v/>
      </c>
      <c r="J272" s="247" t="str">
        <f>IF(ISBLANK(Order!J1498),"",Order!J1498)</f>
        <v/>
      </c>
      <c r="K272" s="247" t="str">
        <f>IF(ISBLANK(Order!K1498),"",Order!K1498)</f>
        <v/>
      </c>
      <c r="L272" s="247" t="str">
        <f>IF(ISBLANK(Order!L1498),"",Order!L1498)</f>
        <v/>
      </c>
      <c r="M272" s="247" t="str">
        <f>IF(ISBLANK(Order!M1498),"",Order!M1498)</f>
        <v/>
      </c>
      <c r="N272" s="247" t="str">
        <f>IF(ISBLANK(Order!N1498),"",Order!N1498)</f>
        <v/>
      </c>
      <c r="O272" s="247" t="str">
        <f>IF(ISBLANK(Order!O1498),"",Order!O1498)</f>
        <v/>
      </c>
      <c r="P272" s="247" t="str">
        <f>IF(ISBLANK(Order!P1498),"",Order!P1498)</f>
        <v/>
      </c>
      <c r="Q272" s="247" t="str">
        <f>IF(ISBLANK(Order!Q1498),"",Order!Q1498)</f>
        <v/>
      </c>
      <c r="R272" s="247" t="str">
        <f>IF(ISBLANK(Order!R1498),"",Order!R1498)</f>
        <v/>
      </c>
      <c r="S272" s="247" t="str">
        <f>IF(ISBLANK(Order!S1498),"",Order!S1498)</f>
        <v/>
      </c>
      <c r="T272" s="247" t="str">
        <f>IF(ISBLANK(Order!T1498),"",Order!T1498)</f>
        <v/>
      </c>
      <c r="U272" s="247" t="str">
        <f>IF(ISBLANK(Order!U1498),"",Order!U1498)</f>
        <v/>
      </c>
      <c r="V272" s="247" t="str">
        <f>IF(ISBLANK(Order!V1498),"",Order!V1498)</f>
        <v/>
      </c>
      <c r="W272" s="247" t="str">
        <f>IF(ISBLANK(Order!W1498),"",Order!W1498)</f>
        <v/>
      </c>
      <c r="X272" s="247" t="str">
        <f>IF(ISBLANK(Order!X1498),"",Order!X1498)</f>
        <v/>
      </c>
      <c r="Y272" s="246" t="str">
        <f>IF(ISBLANK(Order!Y1498),"",Order!Y1498)</f>
        <v/>
      </c>
      <c r="Z272" s="151"/>
      <c r="AA272" s="429"/>
      <c r="AB272" s="432"/>
      <c r="AC272" s="432"/>
      <c r="AD272" s="432"/>
      <c r="AE272" s="433"/>
      <c r="AF272" s="50"/>
      <c r="AH272" s="731"/>
      <c r="AI272" s="729"/>
      <c r="AJ272" s="731"/>
      <c r="AL272" s="729"/>
    </row>
    <row r="273" spans="1:38" ht="16.5" customHeight="1" thickBot="1">
      <c r="A273" s="21"/>
      <c r="B273" s="243" t="str">
        <f>IF(ISBLANK(Order!B1499),"",Order!B1499)</f>
        <v/>
      </c>
      <c r="C273" s="244" t="str">
        <f>IF(ISBLANK(Order!C1499),"",Order!C1499)</f>
        <v/>
      </c>
      <c r="D273" s="244" t="str">
        <f>IF(ISBLANK(Order!D1499),"",Order!D1499)</f>
        <v/>
      </c>
      <c r="E273" s="244" t="str">
        <f>IF(ISBLANK(Order!E1499),"",Order!E1499)</f>
        <v/>
      </c>
      <c r="F273" s="247" t="str">
        <f>IF(ISBLANK(Order!F1499),"",Order!F1499)</f>
        <v/>
      </c>
      <c r="G273" s="247" t="str">
        <f>IF(ISBLANK(Order!G1499),"",Order!G1499)</f>
        <v/>
      </c>
      <c r="H273" s="247" t="str">
        <f>IF(ISBLANK(Order!H1499),"",Order!H1499)</f>
        <v/>
      </c>
      <c r="I273" s="247" t="str">
        <f>IF(ISBLANK(Order!I1499),"",Order!I1499)</f>
        <v/>
      </c>
      <c r="J273" s="247" t="str">
        <f>IF(ISBLANK(Order!J1499),"",Order!J1499)</f>
        <v/>
      </c>
      <c r="K273" s="247" t="str">
        <f>IF(ISBLANK(Order!K1499),"",Order!K1499)</f>
        <v/>
      </c>
      <c r="L273" s="247" t="str">
        <f>IF(ISBLANK(Order!L1499),"",Order!L1499)</f>
        <v/>
      </c>
      <c r="M273" s="247" t="str">
        <f>IF(ISBLANK(Order!M1499),"",Order!M1499)</f>
        <v/>
      </c>
      <c r="N273" s="247" t="str">
        <f>IF(ISBLANK(Order!N1499),"",Order!N1499)</f>
        <v/>
      </c>
      <c r="O273" s="247" t="str">
        <f>IF(ISBLANK(Order!O1499),"",Order!O1499)</f>
        <v/>
      </c>
      <c r="P273" s="247" t="str">
        <f>IF(ISBLANK(Order!P1499),"",Order!P1499)</f>
        <v/>
      </c>
      <c r="Q273" s="247" t="str">
        <f>IF(ISBLANK(Order!Q1499),"",Order!Q1499)</f>
        <v/>
      </c>
      <c r="R273" s="247" t="str">
        <f>IF(ISBLANK(Order!R1499),"",Order!R1499)</f>
        <v/>
      </c>
      <c r="S273" s="247" t="str">
        <f>IF(ISBLANK(Order!S1499),"",Order!S1499)</f>
        <v/>
      </c>
      <c r="T273" s="247" t="str">
        <f>IF(ISBLANK(Order!T1499),"",Order!T1499)</f>
        <v/>
      </c>
      <c r="U273" s="247" t="str">
        <f>IF(ISBLANK(Order!U1499),"",Order!U1499)</f>
        <v/>
      </c>
      <c r="V273" s="247" t="str">
        <f>IF(ISBLANK(Order!V1499),"",Order!V1499)</f>
        <v/>
      </c>
      <c r="W273" s="247" t="str">
        <f>IF(ISBLANK(Order!W1499),"",Order!W1499)</f>
        <v/>
      </c>
      <c r="X273" s="247" t="str">
        <f>IF(ISBLANK(Order!X1499),"",Order!X1499)</f>
        <v/>
      </c>
      <c r="Y273" s="246" t="str">
        <f>IF(ISBLANK(Order!Y1499),"",Order!Y1499)</f>
        <v/>
      </c>
      <c r="Z273" s="151"/>
      <c r="AA273" s="428">
        <v>9</v>
      </c>
      <c r="AB273" s="430" t="e">
        <f>Order!AB1499</f>
        <v>#N/A</v>
      </c>
      <c r="AC273" s="430"/>
      <c r="AD273" s="430"/>
      <c r="AE273" s="431"/>
      <c r="AF273" s="50"/>
      <c r="AH273" s="731"/>
      <c r="AI273" s="729"/>
      <c r="AJ273" s="731"/>
      <c r="AL273" s="729"/>
    </row>
    <row r="274" spans="1:38" ht="16.5" customHeight="1" thickBot="1">
      <c r="A274" s="21"/>
      <c r="B274" s="243" t="str">
        <f>IF(ISBLANK(Order!B1500),"",Order!B1500)</f>
        <v/>
      </c>
      <c r="C274" s="244" t="str">
        <f>IF(ISBLANK(Order!C1500),"",Order!C1500)</f>
        <v/>
      </c>
      <c r="D274" s="244" t="str">
        <f>IF(ISBLANK(Order!D1500),"",Order!D1500)</f>
        <v/>
      </c>
      <c r="E274" s="244" t="str">
        <f>IF(ISBLANK(Order!E1500),"",Order!E1500)</f>
        <v/>
      </c>
      <c r="F274" s="247" t="str">
        <f>IF(ISBLANK(Order!F1500),"",Order!F1500)</f>
        <v/>
      </c>
      <c r="G274" s="247" t="str">
        <f>IF(ISBLANK(Order!G1500),"",Order!G1500)</f>
        <v/>
      </c>
      <c r="H274" s="247" t="str">
        <f>IF(ISBLANK(Order!H1500),"",Order!H1500)</f>
        <v/>
      </c>
      <c r="I274" s="247" t="str">
        <f>IF(ISBLANK(Order!I1500),"",Order!I1500)</f>
        <v/>
      </c>
      <c r="J274" s="247" t="str">
        <f>IF(ISBLANK(Order!J1500),"",Order!J1500)</f>
        <v/>
      </c>
      <c r="K274" s="247" t="str">
        <f>IF(ISBLANK(Order!K1500),"",Order!K1500)</f>
        <v/>
      </c>
      <c r="L274" s="247" t="str">
        <f>IF(ISBLANK(Order!L1500),"",Order!L1500)</f>
        <v/>
      </c>
      <c r="M274" s="247" t="str">
        <f>IF(ISBLANK(Order!M1500),"",Order!M1500)</f>
        <v/>
      </c>
      <c r="N274" s="247" t="str">
        <f>IF(ISBLANK(Order!N1500),"",Order!N1500)</f>
        <v/>
      </c>
      <c r="O274" s="247" t="str">
        <f>IF(ISBLANK(Order!O1500),"",Order!O1500)</f>
        <v/>
      </c>
      <c r="P274" s="247" t="str">
        <f>IF(ISBLANK(Order!P1500),"",Order!P1500)</f>
        <v/>
      </c>
      <c r="Q274" s="247" t="str">
        <f>IF(ISBLANK(Order!Q1500),"",Order!Q1500)</f>
        <v/>
      </c>
      <c r="R274" s="247" t="str">
        <f>IF(ISBLANK(Order!R1500),"",Order!R1500)</f>
        <v/>
      </c>
      <c r="S274" s="247" t="str">
        <f>IF(ISBLANK(Order!S1500),"",Order!S1500)</f>
        <v/>
      </c>
      <c r="T274" s="247" t="str">
        <f>IF(ISBLANK(Order!T1500),"",Order!T1500)</f>
        <v/>
      </c>
      <c r="U274" s="247" t="str">
        <f>IF(ISBLANK(Order!U1500),"",Order!U1500)</f>
        <v/>
      </c>
      <c r="V274" s="247" t="str">
        <f>IF(ISBLANK(Order!V1500),"",Order!V1500)</f>
        <v/>
      </c>
      <c r="W274" s="247" t="str">
        <f>IF(ISBLANK(Order!W1500),"",Order!W1500)</f>
        <v/>
      </c>
      <c r="X274" s="247" t="str">
        <f>IF(ISBLANK(Order!X1500),"",Order!X1500)</f>
        <v/>
      </c>
      <c r="Y274" s="246" t="str">
        <f>IF(ISBLANK(Order!Y1500),"",Order!Y1500)</f>
        <v/>
      </c>
      <c r="Z274" s="151"/>
      <c r="AA274" s="429"/>
      <c r="AB274" s="432"/>
      <c r="AC274" s="432"/>
      <c r="AD274" s="432"/>
      <c r="AE274" s="433"/>
      <c r="AF274" s="50"/>
      <c r="AH274" s="731"/>
      <c r="AI274" s="729"/>
      <c r="AJ274" s="731"/>
      <c r="AL274" s="729"/>
    </row>
    <row r="275" spans="1:38" ht="16.5" customHeight="1" thickBot="1">
      <c r="A275" s="21"/>
      <c r="B275" s="243" t="str">
        <f>IF(ISBLANK(Order!B1501),"",Order!B1501)</f>
        <v/>
      </c>
      <c r="C275" s="244" t="str">
        <f>IF(ISBLANK(Order!C1501),"",Order!C1501)</f>
        <v/>
      </c>
      <c r="D275" s="244" t="str">
        <f>IF(ISBLANK(Order!D1501),"",Order!D1501)</f>
        <v/>
      </c>
      <c r="E275" s="244" t="str">
        <f>IF(ISBLANK(Order!E1501),"",Order!E1501)</f>
        <v/>
      </c>
      <c r="F275" s="247" t="str">
        <f>IF(ISBLANK(Order!F1501),"",Order!F1501)</f>
        <v/>
      </c>
      <c r="G275" s="247" t="str">
        <f>IF(ISBLANK(Order!G1501),"",Order!G1501)</f>
        <v/>
      </c>
      <c r="H275" s="247" t="str">
        <f>IF(ISBLANK(Order!H1501),"",Order!H1501)</f>
        <v/>
      </c>
      <c r="I275" s="247" t="str">
        <f>IF(ISBLANK(Order!I1501),"",Order!I1501)</f>
        <v/>
      </c>
      <c r="J275" s="247" t="str">
        <f>IF(ISBLANK(Order!J1501),"",Order!J1501)</f>
        <v/>
      </c>
      <c r="K275" s="247" t="str">
        <f>IF(ISBLANK(Order!K1501),"",Order!K1501)</f>
        <v/>
      </c>
      <c r="L275" s="247" t="str">
        <f>IF(ISBLANK(Order!L1501),"",Order!L1501)</f>
        <v/>
      </c>
      <c r="M275" s="247" t="str">
        <f>IF(ISBLANK(Order!M1501),"",Order!M1501)</f>
        <v/>
      </c>
      <c r="N275" s="247" t="str">
        <f>IF(ISBLANK(Order!N1501),"",Order!N1501)</f>
        <v/>
      </c>
      <c r="O275" s="247" t="str">
        <f>IF(ISBLANK(Order!O1501),"",Order!O1501)</f>
        <v/>
      </c>
      <c r="P275" s="247" t="str">
        <f>IF(ISBLANK(Order!P1501),"",Order!P1501)</f>
        <v/>
      </c>
      <c r="Q275" s="247" t="str">
        <f>IF(ISBLANK(Order!Q1501),"",Order!Q1501)</f>
        <v/>
      </c>
      <c r="R275" s="247" t="str">
        <f>IF(ISBLANK(Order!R1501),"",Order!R1501)</f>
        <v/>
      </c>
      <c r="S275" s="247" t="str">
        <f>IF(ISBLANK(Order!S1501),"",Order!S1501)</f>
        <v/>
      </c>
      <c r="T275" s="247" t="str">
        <f>IF(ISBLANK(Order!T1501),"",Order!T1501)</f>
        <v/>
      </c>
      <c r="U275" s="247" t="str">
        <f>IF(ISBLANK(Order!U1501),"",Order!U1501)</f>
        <v/>
      </c>
      <c r="V275" s="247" t="str">
        <f>IF(ISBLANK(Order!V1501),"",Order!V1501)</f>
        <v/>
      </c>
      <c r="W275" s="247" t="str">
        <f>IF(ISBLANK(Order!W1501),"",Order!W1501)</f>
        <v/>
      </c>
      <c r="X275" s="247" t="str">
        <f>IF(ISBLANK(Order!X1501),"",Order!X1501)</f>
        <v/>
      </c>
      <c r="Y275" s="246" t="str">
        <f>IF(ISBLANK(Order!Y1501),"",Order!Y1501)</f>
        <v/>
      </c>
      <c r="Z275" s="151"/>
      <c r="AA275" s="428">
        <v>10</v>
      </c>
      <c r="AB275" s="430" t="e">
        <f>Order!AB1501</f>
        <v>#N/A</v>
      </c>
      <c r="AC275" s="430"/>
      <c r="AD275" s="430"/>
      <c r="AE275" s="431"/>
      <c r="AF275" s="50"/>
      <c r="AH275" s="731"/>
      <c r="AI275" s="729"/>
      <c r="AJ275" s="731"/>
      <c r="AL275" s="729"/>
    </row>
    <row r="276" spans="1:38" ht="16.5" customHeight="1" thickBot="1">
      <c r="A276" s="21"/>
      <c r="B276" s="243" t="str">
        <f>IF(ISBLANK(Order!B1502),"",Order!B1502)</f>
        <v/>
      </c>
      <c r="C276" s="244" t="str">
        <f>IF(ISBLANK(Order!C1502),"",Order!C1502)</f>
        <v/>
      </c>
      <c r="D276" s="244" t="str">
        <f>IF(ISBLANK(Order!D1502),"",Order!D1502)</f>
        <v/>
      </c>
      <c r="E276" s="244" t="str">
        <f>IF(ISBLANK(Order!E1502),"",Order!E1502)</f>
        <v/>
      </c>
      <c r="F276" s="247" t="str">
        <f>IF(ISBLANK(Order!F1502),"",Order!F1502)</f>
        <v/>
      </c>
      <c r="G276" s="247" t="str">
        <f>IF(ISBLANK(Order!G1502),"",Order!G1502)</f>
        <v/>
      </c>
      <c r="H276" s="247" t="str">
        <f>IF(ISBLANK(Order!H1502),"",Order!H1502)</f>
        <v/>
      </c>
      <c r="I276" s="247" t="str">
        <f>IF(ISBLANK(Order!I1502),"",Order!I1502)</f>
        <v/>
      </c>
      <c r="J276" s="247" t="str">
        <f>IF(ISBLANK(Order!J1502),"",Order!J1502)</f>
        <v/>
      </c>
      <c r="K276" s="247" t="str">
        <f>IF(ISBLANK(Order!K1502),"",Order!K1502)</f>
        <v/>
      </c>
      <c r="L276" s="247" t="str">
        <f>IF(ISBLANK(Order!L1502),"",Order!L1502)</f>
        <v/>
      </c>
      <c r="M276" s="247" t="str">
        <f>IF(ISBLANK(Order!M1502),"",Order!M1502)</f>
        <v/>
      </c>
      <c r="N276" s="247" t="str">
        <f>IF(ISBLANK(Order!N1502),"",Order!N1502)</f>
        <v/>
      </c>
      <c r="O276" s="247" t="str">
        <f>IF(ISBLANK(Order!O1502),"",Order!O1502)</f>
        <v/>
      </c>
      <c r="P276" s="247" t="str">
        <f>IF(ISBLANK(Order!P1502),"",Order!P1502)</f>
        <v/>
      </c>
      <c r="Q276" s="247" t="str">
        <f>IF(ISBLANK(Order!Q1502),"",Order!Q1502)</f>
        <v/>
      </c>
      <c r="R276" s="247" t="str">
        <f>IF(ISBLANK(Order!R1502),"",Order!R1502)</f>
        <v/>
      </c>
      <c r="S276" s="247" t="str">
        <f>IF(ISBLANK(Order!S1502),"",Order!S1502)</f>
        <v/>
      </c>
      <c r="T276" s="247" t="str">
        <f>IF(ISBLANK(Order!T1502),"",Order!T1502)</f>
        <v/>
      </c>
      <c r="U276" s="247" t="str">
        <f>IF(ISBLANK(Order!U1502),"",Order!U1502)</f>
        <v/>
      </c>
      <c r="V276" s="247" t="str">
        <f>IF(ISBLANK(Order!V1502),"",Order!V1502)</f>
        <v/>
      </c>
      <c r="W276" s="247" t="str">
        <f>IF(ISBLANK(Order!W1502),"",Order!W1502)</f>
        <v/>
      </c>
      <c r="X276" s="247" t="str">
        <f>IF(ISBLANK(Order!X1502),"",Order!X1502)</f>
        <v/>
      </c>
      <c r="Y276" s="246" t="str">
        <f>IF(ISBLANK(Order!Y1502),"",Order!Y1502)</f>
        <v/>
      </c>
      <c r="Z276" s="151"/>
      <c r="AA276" s="429"/>
      <c r="AB276" s="432"/>
      <c r="AC276" s="432"/>
      <c r="AD276" s="432"/>
      <c r="AE276" s="433"/>
      <c r="AF276" s="50"/>
      <c r="AH276" s="731"/>
      <c r="AI276" s="729"/>
      <c r="AJ276" s="731"/>
      <c r="AL276" s="729"/>
    </row>
    <row r="277" spans="1:38" ht="16.5" customHeight="1">
      <c r="A277" s="21"/>
      <c r="B277" s="243" t="str">
        <f>IF(ISBLANK(Order!B1503),"",Order!B1503)</f>
        <v/>
      </c>
      <c r="C277" s="244" t="str">
        <f>IF(ISBLANK(Order!C1503),"",Order!C1503)</f>
        <v/>
      </c>
      <c r="D277" s="244" t="str">
        <f>IF(ISBLANK(Order!D1503),"",Order!D1503)</f>
        <v/>
      </c>
      <c r="E277" s="244" t="str">
        <f>IF(ISBLANK(Order!E1503),"",Order!E1503)</f>
        <v/>
      </c>
      <c r="F277" s="247" t="str">
        <f>IF(ISBLANK(Order!F1503),"",Order!F1503)</f>
        <v/>
      </c>
      <c r="G277" s="247" t="str">
        <f>IF(ISBLANK(Order!G1503),"",Order!G1503)</f>
        <v/>
      </c>
      <c r="H277" s="247" t="str">
        <f>IF(ISBLANK(Order!H1503),"",Order!H1503)</f>
        <v/>
      </c>
      <c r="I277" s="247" t="str">
        <f>IF(ISBLANK(Order!I1503),"",Order!I1503)</f>
        <v/>
      </c>
      <c r="J277" s="247" t="str">
        <f>IF(ISBLANK(Order!J1503),"",Order!J1503)</f>
        <v/>
      </c>
      <c r="K277" s="247" t="str">
        <f>IF(ISBLANK(Order!K1503),"",Order!K1503)</f>
        <v/>
      </c>
      <c r="L277" s="247" t="str">
        <f>IF(ISBLANK(Order!L1503),"",Order!L1503)</f>
        <v/>
      </c>
      <c r="M277" s="247" t="str">
        <f>IF(ISBLANK(Order!M1503),"",Order!M1503)</f>
        <v/>
      </c>
      <c r="N277" s="247" t="str">
        <f>IF(ISBLANK(Order!N1503),"",Order!N1503)</f>
        <v/>
      </c>
      <c r="O277" s="247" t="str">
        <f>IF(ISBLANK(Order!O1503),"",Order!O1503)</f>
        <v/>
      </c>
      <c r="P277" s="247" t="str">
        <f>IF(ISBLANK(Order!P1503),"",Order!P1503)</f>
        <v/>
      </c>
      <c r="Q277" s="247" t="str">
        <f>IF(ISBLANK(Order!Q1503),"",Order!Q1503)</f>
        <v/>
      </c>
      <c r="R277" s="247" t="str">
        <f>IF(ISBLANK(Order!R1503),"",Order!R1503)</f>
        <v/>
      </c>
      <c r="S277" s="247" t="str">
        <f>IF(ISBLANK(Order!S1503),"",Order!S1503)</f>
        <v/>
      </c>
      <c r="T277" s="247" t="str">
        <f>IF(ISBLANK(Order!T1503),"",Order!T1503)</f>
        <v/>
      </c>
      <c r="U277" s="247" t="str">
        <f>IF(ISBLANK(Order!U1503),"",Order!U1503)</f>
        <v/>
      </c>
      <c r="V277" s="247" t="str">
        <f>IF(ISBLANK(Order!V1503),"",Order!V1503)</f>
        <v/>
      </c>
      <c r="W277" s="247" t="str">
        <f>IF(ISBLANK(Order!W1503),"",Order!W1503)</f>
        <v/>
      </c>
      <c r="X277" s="247" t="str">
        <f>IF(ISBLANK(Order!X1503),"",Order!X1503)</f>
        <v/>
      </c>
      <c r="Y277" s="246" t="str">
        <f>IF(ISBLANK(Order!Y1503),"",Order!Y1503)</f>
        <v/>
      </c>
      <c r="Z277" s="151"/>
      <c r="AA277" s="50"/>
      <c r="AB277" s="50"/>
      <c r="AC277" s="50"/>
      <c r="AD277" s="50"/>
      <c r="AE277" s="50"/>
      <c r="AF277" s="50"/>
      <c r="AH277" s="731"/>
      <c r="AI277" s="729"/>
      <c r="AJ277" s="731"/>
      <c r="AL277" s="729"/>
    </row>
    <row r="278" spans="1:38" ht="16" customHeight="1">
      <c r="A278" s="21"/>
      <c r="B278" s="243" t="str">
        <f>IF(ISBLANK(Order!B1504),"",Order!B1504)</f>
        <v/>
      </c>
      <c r="C278" s="244" t="str">
        <f>IF(ISBLANK(Order!C1504),"",Order!C1504)</f>
        <v/>
      </c>
      <c r="D278" s="244" t="str">
        <f>IF(ISBLANK(Order!D1504),"",Order!D1504)</f>
        <v/>
      </c>
      <c r="E278" s="244" t="str">
        <f>IF(ISBLANK(Order!E1504),"",Order!E1504)</f>
        <v/>
      </c>
      <c r="F278" s="247" t="str">
        <f>IF(ISBLANK(Order!F1504),"",Order!F1504)</f>
        <v/>
      </c>
      <c r="G278" s="247" t="str">
        <f>IF(ISBLANK(Order!G1504),"",Order!G1504)</f>
        <v/>
      </c>
      <c r="H278" s="247" t="str">
        <f>IF(ISBLANK(Order!H1504),"",Order!H1504)</f>
        <v/>
      </c>
      <c r="I278" s="247" t="str">
        <f>IF(ISBLANK(Order!I1504),"",Order!I1504)</f>
        <v/>
      </c>
      <c r="J278" s="247" t="str">
        <f>IF(ISBLANK(Order!J1504),"",Order!J1504)</f>
        <v/>
      </c>
      <c r="K278" s="247" t="str">
        <f>IF(ISBLANK(Order!K1504),"",Order!K1504)</f>
        <v/>
      </c>
      <c r="L278" s="247" t="str">
        <f>IF(ISBLANK(Order!L1504),"",Order!L1504)</f>
        <v/>
      </c>
      <c r="M278" s="247" t="str">
        <f>IF(ISBLANK(Order!M1504),"",Order!M1504)</f>
        <v/>
      </c>
      <c r="N278" s="247" t="str">
        <f>IF(ISBLANK(Order!N1504),"",Order!N1504)</f>
        <v/>
      </c>
      <c r="O278" s="247" t="str">
        <f>IF(ISBLANK(Order!O1504),"",Order!O1504)</f>
        <v/>
      </c>
      <c r="P278" s="247" t="str">
        <f>IF(ISBLANK(Order!P1504),"",Order!P1504)</f>
        <v/>
      </c>
      <c r="Q278" s="247" t="str">
        <f>IF(ISBLANK(Order!Q1504),"",Order!Q1504)</f>
        <v/>
      </c>
      <c r="R278" s="247" t="str">
        <f>IF(ISBLANK(Order!R1504),"",Order!R1504)</f>
        <v/>
      </c>
      <c r="S278" s="247" t="str">
        <f>IF(ISBLANK(Order!S1504),"",Order!S1504)</f>
        <v/>
      </c>
      <c r="T278" s="247" t="str">
        <f>IF(ISBLANK(Order!T1504),"",Order!T1504)</f>
        <v/>
      </c>
      <c r="U278" s="247" t="str">
        <f>IF(ISBLANK(Order!U1504),"",Order!U1504)</f>
        <v/>
      </c>
      <c r="V278" s="247" t="str">
        <f>IF(ISBLANK(Order!V1504),"",Order!V1504)</f>
        <v/>
      </c>
      <c r="W278" s="247" t="str">
        <f>IF(ISBLANK(Order!W1504),"",Order!W1504)</f>
        <v/>
      </c>
      <c r="X278" s="247" t="str">
        <f>IF(ISBLANK(Order!X1504),"",Order!X1504)</f>
        <v/>
      </c>
      <c r="Y278" s="246" t="str">
        <f>IF(ISBLANK(Order!Y1504),"",Order!Y1504)</f>
        <v/>
      </c>
      <c r="Z278" s="151"/>
      <c r="AA278" s="50"/>
      <c r="AB278" s="50"/>
      <c r="AC278" s="50"/>
      <c r="AD278" s="50"/>
      <c r="AE278" s="50"/>
      <c r="AF278" s="50"/>
      <c r="AH278" s="731"/>
      <c r="AI278" s="222"/>
      <c r="AJ278" s="731"/>
    </row>
    <row r="279" spans="1:38" ht="15.65" customHeight="1">
      <c r="A279" s="21"/>
      <c r="B279" s="243" t="str">
        <f>IF(ISBLANK(Order!B1505),"",Order!B1505)</f>
        <v/>
      </c>
      <c r="C279" s="244" t="str">
        <f>IF(ISBLANK(Order!C1505),"",Order!C1505)</f>
        <v/>
      </c>
      <c r="D279" s="244" t="str">
        <f>IF(ISBLANK(Order!D1505),"",Order!D1505)</f>
        <v/>
      </c>
      <c r="E279" s="244" t="str">
        <f>IF(ISBLANK(Order!E1505),"",Order!E1505)</f>
        <v/>
      </c>
      <c r="F279" s="247" t="str">
        <f>IF(ISBLANK(Order!F1505),"",Order!F1505)</f>
        <v/>
      </c>
      <c r="G279" s="247" t="str">
        <f>IF(ISBLANK(Order!G1505),"",Order!G1505)</f>
        <v/>
      </c>
      <c r="H279" s="247" t="str">
        <f>IF(ISBLANK(Order!H1505),"",Order!H1505)</f>
        <v/>
      </c>
      <c r="I279" s="247" t="str">
        <f>IF(ISBLANK(Order!I1505),"",Order!I1505)</f>
        <v/>
      </c>
      <c r="J279" s="247" t="str">
        <f>IF(ISBLANK(Order!J1505),"",Order!J1505)</f>
        <v/>
      </c>
      <c r="K279" s="247" t="str">
        <f>IF(ISBLANK(Order!K1505),"",Order!K1505)</f>
        <v/>
      </c>
      <c r="L279" s="247" t="str">
        <f>IF(ISBLANK(Order!L1505),"",Order!L1505)</f>
        <v/>
      </c>
      <c r="M279" s="247" t="str">
        <f>IF(ISBLANK(Order!M1505),"",Order!M1505)</f>
        <v/>
      </c>
      <c r="N279" s="247" t="str">
        <f>IF(ISBLANK(Order!N1505),"",Order!N1505)</f>
        <v/>
      </c>
      <c r="O279" s="247" t="str">
        <f>IF(ISBLANK(Order!O1505),"",Order!O1505)</f>
        <v/>
      </c>
      <c r="P279" s="247" t="str">
        <f>IF(ISBLANK(Order!P1505),"",Order!P1505)</f>
        <v/>
      </c>
      <c r="Q279" s="247" t="str">
        <f>IF(ISBLANK(Order!Q1505),"",Order!Q1505)</f>
        <v/>
      </c>
      <c r="R279" s="247" t="str">
        <f>IF(ISBLANK(Order!R1505),"",Order!R1505)</f>
        <v/>
      </c>
      <c r="S279" s="247" t="str">
        <f>IF(ISBLANK(Order!S1505),"",Order!S1505)</f>
        <v/>
      </c>
      <c r="T279" s="247" t="str">
        <f>IF(ISBLANK(Order!T1505),"",Order!T1505)</f>
        <v/>
      </c>
      <c r="U279" s="247" t="str">
        <f>IF(ISBLANK(Order!U1505),"",Order!U1505)</f>
        <v/>
      </c>
      <c r="V279" s="247" t="str">
        <f>IF(ISBLANK(Order!V1505),"",Order!V1505)</f>
        <v/>
      </c>
      <c r="W279" s="247" t="str">
        <f>IF(ISBLANK(Order!W1505),"",Order!W1505)</f>
        <v/>
      </c>
      <c r="X279" s="247" t="str">
        <f>IF(ISBLANK(Order!X1505),"",Order!X1505)</f>
        <v/>
      </c>
      <c r="Y279" s="246" t="str">
        <f>IF(ISBLANK(Order!Y1505),"",Order!Y1505)</f>
        <v/>
      </c>
      <c r="Z279" s="151"/>
      <c r="AA279" s="50"/>
      <c r="AB279" s="50"/>
      <c r="AC279" s="50"/>
      <c r="AD279" s="50"/>
      <c r="AE279" s="50"/>
      <c r="AF279" s="50"/>
      <c r="AH279" s="731"/>
      <c r="AI279" s="222"/>
      <c r="AJ279" s="731"/>
      <c r="AL279" s="222"/>
    </row>
    <row r="280" spans="1:38" ht="15.65" customHeight="1">
      <c r="A280" s="21"/>
      <c r="B280" s="243" t="str">
        <f>IF(ISBLANK(Order!B1506),"",Order!B1506)</f>
        <v/>
      </c>
      <c r="C280" s="244" t="str">
        <f>IF(ISBLANK(Order!C1506),"",Order!C1506)</f>
        <v/>
      </c>
      <c r="D280" s="244" t="str">
        <f>IF(ISBLANK(Order!D1506),"",Order!D1506)</f>
        <v/>
      </c>
      <c r="E280" s="244" t="str">
        <f>IF(ISBLANK(Order!E1506),"",Order!E1506)</f>
        <v/>
      </c>
      <c r="F280" s="247" t="str">
        <f>IF(ISBLANK(Order!F1506),"",Order!F1506)</f>
        <v/>
      </c>
      <c r="G280" s="247" t="str">
        <f>IF(ISBLANK(Order!G1506),"",Order!G1506)</f>
        <v/>
      </c>
      <c r="H280" s="247" t="str">
        <f>IF(ISBLANK(Order!H1506),"",Order!H1506)</f>
        <v/>
      </c>
      <c r="I280" s="247" t="str">
        <f>IF(ISBLANK(Order!I1506),"",Order!I1506)</f>
        <v/>
      </c>
      <c r="J280" s="247" t="str">
        <f>IF(ISBLANK(Order!J1506),"",Order!J1506)</f>
        <v/>
      </c>
      <c r="K280" s="247" t="str">
        <f>IF(ISBLANK(Order!K1506),"",Order!K1506)</f>
        <v/>
      </c>
      <c r="L280" s="247" t="str">
        <f>IF(ISBLANK(Order!L1506),"",Order!L1506)</f>
        <v/>
      </c>
      <c r="M280" s="247" t="str">
        <f>IF(ISBLANK(Order!M1506),"",Order!M1506)</f>
        <v/>
      </c>
      <c r="N280" s="247" t="str">
        <f>IF(ISBLANK(Order!N1506),"",Order!N1506)</f>
        <v/>
      </c>
      <c r="O280" s="247" t="str">
        <f>IF(ISBLANK(Order!O1506),"",Order!O1506)</f>
        <v/>
      </c>
      <c r="P280" s="247" t="str">
        <f>IF(ISBLANK(Order!P1506),"",Order!P1506)</f>
        <v/>
      </c>
      <c r="Q280" s="247" t="str">
        <f>IF(ISBLANK(Order!Q1506),"",Order!Q1506)</f>
        <v/>
      </c>
      <c r="R280" s="247" t="str">
        <f>IF(ISBLANK(Order!R1506),"",Order!R1506)</f>
        <v/>
      </c>
      <c r="S280" s="247" t="str">
        <f>IF(ISBLANK(Order!S1506),"",Order!S1506)</f>
        <v/>
      </c>
      <c r="T280" s="247" t="str">
        <f>IF(ISBLANK(Order!T1506),"",Order!T1506)</f>
        <v/>
      </c>
      <c r="U280" s="247" t="str">
        <f>IF(ISBLANK(Order!U1506),"",Order!U1506)</f>
        <v/>
      </c>
      <c r="V280" s="247" t="str">
        <f>IF(ISBLANK(Order!V1506),"",Order!V1506)</f>
        <v/>
      </c>
      <c r="W280" s="247" t="str">
        <f>IF(ISBLANK(Order!W1506),"",Order!W1506)</f>
        <v/>
      </c>
      <c r="X280" s="247" t="str">
        <f>IF(ISBLANK(Order!X1506),"",Order!X1506)</f>
        <v/>
      </c>
      <c r="Y280" s="246" t="str">
        <f>IF(ISBLANK(Order!Y1506),"",Order!Y1506)</f>
        <v/>
      </c>
      <c r="Z280" s="151"/>
      <c r="AA280" s="50"/>
      <c r="AB280" s="50"/>
      <c r="AC280" s="50"/>
      <c r="AD280" s="50"/>
      <c r="AE280" s="50"/>
      <c r="AF280" s="50"/>
      <c r="AH280" s="731"/>
      <c r="AI280" s="222"/>
      <c r="AJ280" s="731"/>
      <c r="AL280" s="222"/>
    </row>
    <row r="281" spans="1:38" ht="15.65" customHeight="1">
      <c r="A281" s="21"/>
      <c r="B281" s="243" t="str">
        <f>IF(ISBLANK(Order!B1507),"",Order!B1507)</f>
        <v/>
      </c>
      <c r="C281" s="244" t="str">
        <f>IF(ISBLANK(Order!C1507),"",Order!C1507)</f>
        <v/>
      </c>
      <c r="D281" s="244" t="str">
        <f>IF(ISBLANK(Order!D1507),"",Order!D1507)</f>
        <v/>
      </c>
      <c r="E281" s="244" t="str">
        <f>IF(ISBLANK(Order!E1507),"",Order!E1507)</f>
        <v/>
      </c>
      <c r="F281" s="247" t="str">
        <f>IF(ISBLANK(Order!F1507),"",Order!F1507)</f>
        <v/>
      </c>
      <c r="G281" s="247" t="str">
        <f>IF(ISBLANK(Order!G1507),"",Order!G1507)</f>
        <v/>
      </c>
      <c r="H281" s="247" t="str">
        <f>IF(ISBLANK(Order!H1507),"",Order!H1507)</f>
        <v/>
      </c>
      <c r="I281" s="247" t="str">
        <f>IF(ISBLANK(Order!I1507),"",Order!I1507)</f>
        <v/>
      </c>
      <c r="J281" s="247" t="str">
        <f>IF(ISBLANK(Order!J1507),"",Order!J1507)</f>
        <v/>
      </c>
      <c r="K281" s="247" t="str">
        <f>IF(ISBLANK(Order!K1507),"",Order!K1507)</f>
        <v/>
      </c>
      <c r="L281" s="247" t="str">
        <f>IF(ISBLANK(Order!L1507),"",Order!L1507)</f>
        <v/>
      </c>
      <c r="M281" s="247" t="str">
        <f>IF(ISBLANK(Order!M1507),"",Order!M1507)</f>
        <v/>
      </c>
      <c r="N281" s="247" t="str">
        <f>IF(ISBLANK(Order!N1507),"",Order!N1507)</f>
        <v/>
      </c>
      <c r="O281" s="247" t="str">
        <f>IF(ISBLANK(Order!O1507),"",Order!O1507)</f>
        <v/>
      </c>
      <c r="P281" s="247" t="str">
        <f>IF(ISBLANK(Order!P1507),"",Order!P1507)</f>
        <v/>
      </c>
      <c r="Q281" s="247" t="str">
        <f>IF(ISBLANK(Order!Q1507),"",Order!Q1507)</f>
        <v/>
      </c>
      <c r="R281" s="247" t="str">
        <f>IF(ISBLANK(Order!R1507),"",Order!R1507)</f>
        <v/>
      </c>
      <c r="S281" s="247" t="str">
        <f>IF(ISBLANK(Order!S1507),"",Order!S1507)</f>
        <v/>
      </c>
      <c r="T281" s="247" t="str">
        <f>IF(ISBLANK(Order!T1507),"",Order!T1507)</f>
        <v/>
      </c>
      <c r="U281" s="247" t="str">
        <f>IF(ISBLANK(Order!U1507),"",Order!U1507)</f>
        <v/>
      </c>
      <c r="V281" s="247" t="str">
        <f>IF(ISBLANK(Order!V1507),"",Order!V1507)</f>
        <v/>
      </c>
      <c r="W281" s="247" t="str">
        <f>IF(ISBLANK(Order!W1507),"",Order!W1507)</f>
        <v/>
      </c>
      <c r="X281" s="247" t="str">
        <f>IF(ISBLANK(Order!X1507),"",Order!X1507)</f>
        <v/>
      </c>
      <c r="Y281" s="246" t="str">
        <f>IF(ISBLANK(Order!Y1507),"",Order!Y1507)</f>
        <v/>
      </c>
      <c r="Z281" s="151"/>
      <c r="AA281" s="50"/>
      <c r="AB281" s="50"/>
      <c r="AC281" s="50"/>
      <c r="AD281" s="50"/>
      <c r="AE281" s="50"/>
      <c r="AF281" s="50"/>
      <c r="AH281" s="218"/>
      <c r="AI281" s="222"/>
      <c r="AJ281" s="218"/>
      <c r="AK281" s="218"/>
      <c r="AL281" s="222"/>
    </row>
    <row r="282" spans="1:38" ht="15.65" customHeight="1">
      <c r="A282" s="21"/>
      <c r="B282" s="243" t="str">
        <f>IF(ISBLANK(Order!B1508),"",Order!B1508)</f>
        <v/>
      </c>
      <c r="C282" s="244" t="str">
        <f>IF(ISBLANK(Order!C1508),"",Order!C1508)</f>
        <v/>
      </c>
      <c r="D282" s="244" t="str">
        <f>IF(ISBLANK(Order!D1508),"",Order!D1508)</f>
        <v/>
      </c>
      <c r="E282" s="244" t="str">
        <f>IF(ISBLANK(Order!E1508),"",Order!E1508)</f>
        <v/>
      </c>
      <c r="F282" s="244" t="str">
        <f>IF(ISBLANK(Order!F1508),"",Order!F1508)</f>
        <v/>
      </c>
      <c r="G282" s="244" t="str">
        <f>IF(ISBLANK(Order!G1508),"",Order!G1508)</f>
        <v/>
      </c>
      <c r="H282" s="244" t="str">
        <f>IF(ISBLANK(Order!H1508),"",Order!H1508)</f>
        <v/>
      </c>
      <c r="I282" s="244" t="str">
        <f>IF(ISBLANK(Order!I1508),"",Order!I1508)</f>
        <v/>
      </c>
      <c r="J282" s="244" t="str">
        <f>IF(ISBLANK(Order!J1508),"",Order!J1508)</f>
        <v/>
      </c>
      <c r="K282" s="244" t="str">
        <f>IF(ISBLANK(Order!K1508),"",Order!K1508)</f>
        <v/>
      </c>
      <c r="L282" s="244" t="str">
        <f>IF(ISBLANK(Order!L1508),"",Order!L1508)</f>
        <v/>
      </c>
      <c r="M282" s="244" t="str">
        <f>IF(ISBLANK(Order!M1508),"",Order!M1508)</f>
        <v/>
      </c>
      <c r="N282" s="244" t="str">
        <f>IF(ISBLANK(Order!N1508),"",Order!N1508)</f>
        <v/>
      </c>
      <c r="O282" s="244" t="str">
        <f>IF(ISBLANK(Order!O1508),"",Order!O1508)</f>
        <v/>
      </c>
      <c r="P282" s="244" t="str">
        <f>IF(ISBLANK(Order!P1508),"",Order!P1508)</f>
        <v/>
      </c>
      <c r="Q282" s="244" t="str">
        <f>IF(ISBLANK(Order!Q1508),"",Order!Q1508)</f>
        <v/>
      </c>
      <c r="R282" s="244" t="str">
        <f>IF(ISBLANK(Order!R1508),"",Order!R1508)</f>
        <v/>
      </c>
      <c r="S282" s="244" t="str">
        <f>IF(ISBLANK(Order!S1508),"",Order!S1508)</f>
        <v/>
      </c>
      <c r="T282" s="244" t="str">
        <f>IF(ISBLANK(Order!T1508),"",Order!T1508)</f>
        <v/>
      </c>
      <c r="U282" s="244" t="str">
        <f>IF(ISBLANK(Order!U1508),"",Order!U1508)</f>
        <v/>
      </c>
      <c r="V282" s="244" t="str">
        <f>IF(ISBLANK(Order!V1508),"",Order!V1508)</f>
        <v/>
      </c>
      <c r="W282" s="244" t="str">
        <f>IF(ISBLANK(Order!W1508),"",Order!W1508)</f>
        <v/>
      </c>
      <c r="X282" s="244" t="str">
        <f>IF(ISBLANK(Order!X1508),"",Order!X1508)</f>
        <v/>
      </c>
      <c r="Y282" s="246" t="str">
        <f>IF(ISBLANK(Order!Y1508),"",Order!Y1508)</f>
        <v/>
      </c>
      <c r="Z282" s="151"/>
      <c r="AA282" s="50"/>
      <c r="AB282" s="50"/>
      <c r="AC282" s="50"/>
      <c r="AD282" s="50"/>
      <c r="AE282" s="50"/>
      <c r="AF282" s="50"/>
      <c r="AH282" s="218"/>
      <c r="AI282" s="222"/>
      <c r="AJ282" s="218"/>
      <c r="AK282" s="218"/>
      <c r="AL282" s="222"/>
    </row>
    <row r="283" spans="1:38" ht="19" thickBot="1">
      <c r="A283" s="21"/>
      <c r="B283" s="243" t="str">
        <f>IF(ISBLANK(Order!B1509),"",Order!B1509)</f>
        <v/>
      </c>
      <c r="C283" s="244" t="str">
        <f>IF(ISBLANK(Order!C1509),"",Order!C1509)</f>
        <v/>
      </c>
      <c r="D283" s="244" t="str">
        <f>IF(ISBLANK(Order!D1509),"",Order!D1509)</f>
        <v/>
      </c>
      <c r="E283" s="244" t="str">
        <f>IF(ISBLANK(Order!E1509),"",Order!E1509)</f>
        <v/>
      </c>
      <c r="F283" s="244" t="str">
        <f>IF(ISBLANK(Order!F1509),"",Order!F1509)</f>
        <v/>
      </c>
      <c r="G283" s="244" t="str">
        <f>IF(ISBLANK(Order!G1509),"",Order!G1509)</f>
        <v/>
      </c>
      <c r="H283" s="244" t="str">
        <f>IF(ISBLANK(Order!H1509),"",Order!H1509)</f>
        <v/>
      </c>
      <c r="I283" s="244" t="str">
        <f>IF(ISBLANK(Order!I1509),"",Order!I1509)</f>
        <v/>
      </c>
      <c r="J283" s="244" t="str">
        <f>IF(ISBLANK(Order!J1509),"",Order!J1509)</f>
        <v/>
      </c>
      <c r="K283" s="244" t="str">
        <f>IF(ISBLANK(Order!K1509),"",Order!K1509)</f>
        <v/>
      </c>
      <c r="L283" s="244" t="str">
        <f>IF(ISBLANK(Order!L1509),"",Order!L1509)</f>
        <v/>
      </c>
      <c r="M283" s="244" t="str">
        <f>IF(ISBLANK(Order!M1509),"",Order!M1509)</f>
        <v/>
      </c>
      <c r="N283" s="244" t="str">
        <f>IF(ISBLANK(Order!N1509),"",Order!N1509)</f>
        <v/>
      </c>
      <c r="O283" s="244" t="str">
        <f>IF(ISBLANK(Order!O1509),"",Order!O1509)</f>
        <v/>
      </c>
      <c r="P283" s="244" t="str">
        <f>IF(ISBLANK(Order!P1509),"",Order!P1509)</f>
        <v/>
      </c>
      <c r="Q283" s="244" t="str">
        <f>IF(ISBLANK(Order!Q1509),"",Order!Q1509)</f>
        <v/>
      </c>
      <c r="R283" s="244" t="str">
        <f>IF(ISBLANK(Order!R1509),"",Order!R1509)</f>
        <v/>
      </c>
      <c r="S283" s="244" t="str">
        <f>IF(ISBLANK(Order!S1509),"",Order!S1509)</f>
        <v/>
      </c>
      <c r="T283" s="244" t="str">
        <f>IF(ISBLANK(Order!T1509),"",Order!T1509)</f>
        <v/>
      </c>
      <c r="U283" s="244" t="str">
        <f>IF(ISBLANK(Order!U1509),"",Order!U1509)</f>
        <v/>
      </c>
      <c r="V283" s="244" t="str">
        <f>IF(ISBLANK(Order!V1509),"",Order!V1509)</f>
        <v/>
      </c>
      <c r="W283" s="244" t="str">
        <f>IF(ISBLANK(Order!W1509),"",Order!W1509)</f>
        <v/>
      </c>
      <c r="X283" s="244" t="str">
        <f>IF(ISBLANK(Order!X1509),"",Order!X1509)</f>
        <v/>
      </c>
      <c r="Y283" s="246" t="str">
        <f>IF(ISBLANK(Order!Y1509),"",Order!Y1509)</f>
        <v/>
      </c>
      <c r="Z283" s="151"/>
      <c r="AA283" s="50"/>
      <c r="AB283" s="50"/>
      <c r="AC283" s="50"/>
      <c r="AD283" s="50"/>
      <c r="AE283" s="50"/>
      <c r="AF283" s="50"/>
      <c r="AH283" s="218"/>
      <c r="AI283" s="250"/>
      <c r="AJ283" s="218"/>
      <c r="AK283" s="218"/>
      <c r="AL283" s="249"/>
    </row>
    <row r="284" spans="1:38" ht="18.5">
      <c r="A284" s="21"/>
      <c r="B284" s="147" t="str">
        <f>IF(ISBLANK(Order!B1510),"",Order!B1510)</f>
        <v/>
      </c>
      <c r="C284" s="148" t="str">
        <f>IF(ISBLANK(Order!C1510),"",Order!C1510)</f>
        <v/>
      </c>
      <c r="D284" s="148" t="str">
        <f>IF(ISBLANK(Order!D1510),"",Order!D1510)</f>
        <v/>
      </c>
      <c r="E284" s="148" t="str">
        <f>IF(ISBLANK(Order!E1510),"",Order!E1510)</f>
        <v/>
      </c>
      <c r="F284" s="398" t="s">
        <v>832</v>
      </c>
      <c r="G284" s="399"/>
      <c r="H284" s="399"/>
      <c r="I284" s="399"/>
      <c r="J284" s="400"/>
      <c r="K284" s="732" t="str">
        <f>IF(ISBLANK(Order!K1510),"",Order!K1510)</f>
        <v/>
      </c>
      <c r="L284" s="733"/>
      <c r="M284" s="733"/>
      <c r="N284" s="733"/>
      <c r="O284" s="733"/>
      <c r="P284" s="733"/>
      <c r="Q284" s="733"/>
      <c r="R284" s="733"/>
      <c r="S284" s="733"/>
      <c r="T284" s="733"/>
      <c r="U284" s="734"/>
      <c r="V284" s="149" t="str">
        <f>IF(ISBLANK(Order!V1510),"",Order!V1510)</f>
        <v/>
      </c>
      <c r="W284" s="149" t="str">
        <f>IF(ISBLANK(Order!W1510),"",Order!W1510)</f>
        <v/>
      </c>
      <c r="X284" s="149" t="str">
        <f>IF(ISBLANK(Order!X1510),"",Order!X1510)</f>
        <v/>
      </c>
      <c r="Y284" s="150" t="str">
        <f>IF(ISBLANK(Order!Y1510),"",Order!Y1510)</f>
        <v/>
      </c>
      <c r="Z284" s="151"/>
      <c r="AA284" s="50"/>
      <c r="AB284" s="50"/>
      <c r="AC284" s="50"/>
      <c r="AD284" s="50"/>
      <c r="AE284" s="50"/>
      <c r="AF284" s="50"/>
      <c r="AH284" s="218"/>
      <c r="AI284" s="250"/>
      <c r="AJ284" s="218"/>
      <c r="AK284" s="218"/>
      <c r="AL284" s="249"/>
    </row>
    <row r="285" spans="1:38" ht="19" thickBot="1">
      <c r="A285" s="21"/>
      <c r="B285" s="152" t="str">
        <f>IF(ISBLANK(Order!B1511),"",Order!B1511)</f>
        <v/>
      </c>
      <c r="C285" s="153" t="str">
        <f>IF(ISBLANK(Order!C1511),"",Order!C1511)</f>
        <v/>
      </c>
      <c r="D285" s="153" t="str">
        <f>IF(ISBLANK(Order!D1511),"",Order!D1511)</f>
        <v/>
      </c>
      <c r="E285" s="153" t="str">
        <f>IF(ISBLANK(Order!E1511),"",Order!E1511)</f>
        <v/>
      </c>
      <c r="F285" s="389"/>
      <c r="G285" s="390"/>
      <c r="H285" s="390"/>
      <c r="I285" s="390"/>
      <c r="J285" s="391"/>
      <c r="K285" s="735"/>
      <c r="L285" s="736"/>
      <c r="M285" s="736"/>
      <c r="N285" s="736"/>
      <c r="O285" s="736"/>
      <c r="P285" s="736"/>
      <c r="Q285" s="736"/>
      <c r="R285" s="736"/>
      <c r="S285" s="736"/>
      <c r="T285" s="736"/>
      <c r="U285" s="737"/>
      <c r="V285" s="154" t="str">
        <f>IF(ISBLANK(Order!V1511),"",Order!V1511)</f>
        <v/>
      </c>
      <c r="W285" s="154" t="str">
        <f>IF(ISBLANK(Order!W1511),"",Order!W1511)</f>
        <v/>
      </c>
      <c r="X285" s="154" t="str">
        <f>IF(ISBLANK(Order!X1511),"",Order!X1511)</f>
        <v/>
      </c>
      <c r="Y285" s="155" t="str">
        <f>IF(ISBLANK(Order!Y1511),"",Order!Y1511)</f>
        <v/>
      </c>
      <c r="Z285" s="151"/>
      <c r="AA285" s="50"/>
      <c r="AB285" s="50"/>
      <c r="AC285" s="50"/>
      <c r="AD285" s="50"/>
      <c r="AE285" s="50"/>
      <c r="AF285" s="50"/>
      <c r="AH285" s="218"/>
      <c r="AI285" s="250"/>
      <c r="AJ285" s="218"/>
      <c r="AK285" s="218"/>
      <c r="AL285" s="249"/>
    </row>
    <row r="286" spans="1:38" ht="19" thickBo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50"/>
      <c r="AB286" s="50"/>
      <c r="AC286" s="50"/>
      <c r="AD286" s="50"/>
      <c r="AE286" s="50"/>
      <c r="AF286" s="50"/>
      <c r="AH286" s="218"/>
      <c r="AI286" s="250"/>
      <c r="AJ286" s="218"/>
      <c r="AK286" s="218"/>
      <c r="AL286" s="249"/>
    </row>
    <row r="287" spans="1:38" ht="16" thickBot="1">
      <c r="A287" s="21"/>
      <c r="B287" s="21"/>
      <c r="C287" s="21"/>
      <c r="D287" s="420" t="s">
        <v>822</v>
      </c>
      <c r="E287" s="409" t="str">
        <f>IF(E247=0,"",LEFT(E247,12))</f>
        <v/>
      </c>
      <c r="F287" s="409"/>
      <c r="G287" s="409"/>
      <c r="H287" s="409"/>
      <c r="I287" s="409"/>
      <c r="J287" s="409"/>
      <c r="K287" s="409"/>
      <c r="L287" s="410"/>
      <c r="M287" s="21"/>
      <c r="N287" s="21"/>
      <c r="O287" s="424" t="s">
        <v>823</v>
      </c>
      <c r="P287" s="409" t="str">
        <f>IF(T247=0,"",LEFT(T247,12))</f>
        <v/>
      </c>
      <c r="Q287" s="409"/>
      <c r="R287" s="409"/>
      <c r="S287" s="409"/>
      <c r="T287" s="409"/>
      <c r="U287" s="409"/>
      <c r="V287" s="409"/>
      <c r="W287" s="410"/>
      <c r="X287" s="21"/>
      <c r="Y287" s="21"/>
      <c r="Z287" s="151"/>
      <c r="AA287" s="50"/>
      <c r="AB287" s="50"/>
      <c r="AC287" s="50"/>
      <c r="AD287" s="50"/>
      <c r="AE287" s="50"/>
      <c r="AF287" s="50"/>
      <c r="AH287" s="218"/>
      <c r="AI287" s="250"/>
      <c r="AJ287" s="218"/>
      <c r="AK287" s="218"/>
      <c r="AL287" s="218"/>
    </row>
    <row r="288" spans="1:38" ht="16" thickBot="1">
      <c r="A288" s="21"/>
      <c r="B288" s="21"/>
      <c r="C288" s="21"/>
      <c r="D288" s="421"/>
      <c r="E288" s="411"/>
      <c r="F288" s="411"/>
      <c r="G288" s="411"/>
      <c r="H288" s="411"/>
      <c r="I288" s="411"/>
      <c r="J288" s="411"/>
      <c r="K288" s="411"/>
      <c r="L288" s="412"/>
      <c r="M288" s="21"/>
      <c r="N288" s="21"/>
      <c r="O288" s="425"/>
      <c r="P288" s="411"/>
      <c r="Q288" s="411"/>
      <c r="R288" s="411"/>
      <c r="S288" s="411"/>
      <c r="T288" s="411"/>
      <c r="U288" s="411"/>
      <c r="V288" s="411"/>
      <c r="W288" s="412"/>
      <c r="X288" s="21"/>
      <c r="Y288" s="21"/>
      <c r="Z288" s="151"/>
      <c r="AA288" s="50"/>
      <c r="AB288" s="50"/>
      <c r="AC288" s="50"/>
      <c r="AD288" s="50"/>
      <c r="AE288" s="50"/>
      <c r="AF288" s="50"/>
      <c r="AH288" s="218"/>
      <c r="AI288" s="250"/>
      <c r="AJ288" s="218"/>
      <c r="AK288" s="218"/>
      <c r="AL288" s="218"/>
    </row>
    <row r="289" spans="1:38" ht="16" thickBo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50"/>
      <c r="AB289" s="50"/>
      <c r="AC289" s="50"/>
      <c r="AD289" s="50"/>
      <c r="AE289" s="50"/>
      <c r="AF289" s="50"/>
      <c r="AH289" s="218"/>
      <c r="AI289" s="250"/>
      <c r="AJ289" s="218"/>
      <c r="AK289" s="218"/>
      <c r="AL289" s="250"/>
    </row>
    <row r="290" spans="1:38" ht="16" thickBot="1">
      <c r="A290" s="21"/>
      <c r="B290" s="21"/>
      <c r="C290" s="21"/>
      <c r="D290" s="420" t="s">
        <v>824</v>
      </c>
      <c r="E290" s="409" t="str">
        <f>IF(E249=0,"",LEFT(E249,12))</f>
        <v/>
      </c>
      <c r="F290" s="409"/>
      <c r="G290" s="409"/>
      <c r="H290" s="409"/>
      <c r="I290" s="409"/>
      <c r="J290" s="409"/>
      <c r="K290" s="409"/>
      <c r="L290" s="410"/>
      <c r="M290" s="21"/>
      <c r="N290" s="21"/>
      <c r="O290" s="424" t="s">
        <v>825</v>
      </c>
      <c r="P290" s="409" t="str">
        <f>IF(T249=0,"",LEFT(T249,12))</f>
        <v/>
      </c>
      <c r="Q290" s="409"/>
      <c r="R290" s="409"/>
      <c r="S290" s="409"/>
      <c r="T290" s="409"/>
      <c r="U290" s="409"/>
      <c r="V290" s="409"/>
      <c r="W290" s="410"/>
      <c r="X290" s="21"/>
      <c r="Y290" s="21"/>
      <c r="Z290" s="151"/>
      <c r="AA290" s="50"/>
      <c r="AB290" s="50"/>
      <c r="AC290" s="50"/>
      <c r="AD290" s="50"/>
      <c r="AE290" s="50"/>
      <c r="AF290" s="50"/>
      <c r="AH290" s="218"/>
      <c r="AI290" s="250"/>
      <c r="AJ290" s="218"/>
      <c r="AK290" s="218"/>
      <c r="AL290" s="218"/>
    </row>
    <row r="291" spans="1:38" ht="16" thickBot="1">
      <c r="A291" s="21"/>
      <c r="B291" s="21"/>
      <c r="C291" s="21"/>
      <c r="D291" s="421"/>
      <c r="E291" s="411"/>
      <c r="F291" s="411"/>
      <c r="G291" s="411"/>
      <c r="H291" s="411"/>
      <c r="I291" s="411"/>
      <c r="J291" s="411"/>
      <c r="K291" s="411"/>
      <c r="L291" s="412"/>
      <c r="M291" s="21"/>
      <c r="N291" s="21"/>
      <c r="O291" s="425"/>
      <c r="P291" s="411"/>
      <c r="Q291" s="411"/>
      <c r="R291" s="411"/>
      <c r="S291" s="411"/>
      <c r="T291" s="411"/>
      <c r="U291" s="411"/>
      <c r="V291" s="411"/>
      <c r="W291" s="412"/>
      <c r="X291" s="21"/>
      <c r="Y291" s="21"/>
      <c r="Z291" s="151"/>
      <c r="AA291" s="50"/>
      <c r="AB291" s="50"/>
      <c r="AC291" s="50"/>
      <c r="AD291" s="50"/>
      <c r="AE291" s="50"/>
      <c r="AF291" s="50"/>
      <c r="AH291" s="218"/>
      <c r="AI291" s="250"/>
      <c r="AJ291" s="218"/>
      <c r="AK291" s="218"/>
      <c r="AL291" s="218"/>
    </row>
    <row r="292" spans="1:38" ht="16.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50"/>
      <c r="AA292" s="50"/>
      <c r="AB292" s="50"/>
      <c r="AC292" s="50"/>
      <c r="AD292" s="50"/>
      <c r="AE292" s="50"/>
      <c r="AF292" s="50"/>
      <c r="AH292" s="218"/>
      <c r="AI292" s="729"/>
      <c r="AJ292" s="218"/>
      <c r="AK292" s="218"/>
      <c r="AL292" s="218"/>
    </row>
    <row r="293" spans="1:38" ht="16.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F293" s="125"/>
      <c r="AH293" s="218"/>
      <c r="AI293" s="729"/>
      <c r="AJ293" s="218"/>
      <c r="AK293" s="218"/>
      <c r="AL293" s="218"/>
    </row>
    <row r="294" spans="1:38">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F294" s="125"/>
      <c r="AH294" s="218"/>
      <c r="AI294" s="729"/>
      <c r="AJ294" s="218"/>
      <c r="AK294" s="218"/>
      <c r="AL294" s="218"/>
    </row>
  </sheetData>
  <sheetProtection algorithmName="SHA-512" hashValue="E/irhafjD1TkXDVFcG2ln7fv9QcXKR97PvEFVu/RWcfIdQ2hf4bIl9kgTFv3pRbarxzi7KQIlzmh+3waxx63Ug==" saltValue="n86ZHsR7xEbXkrSO6X4Bkg==" spinCount="100000" sheet="1" formatCells="0"/>
  <mergeCells count="580">
    <mergeCell ref="Z72:AD72"/>
    <mergeCell ref="T43:AD44"/>
    <mergeCell ref="C186:AD186"/>
    <mergeCell ref="M190:Y190"/>
    <mergeCell ref="D190:H190"/>
    <mergeCell ref="U199:W200"/>
    <mergeCell ref="G199:I200"/>
    <mergeCell ref="J199:L200"/>
    <mergeCell ref="Q199:S200"/>
    <mergeCell ref="B43:E44"/>
    <mergeCell ref="F43:O44"/>
    <mergeCell ref="P43:S44"/>
    <mergeCell ref="B46:E47"/>
    <mergeCell ref="F46:O47"/>
    <mergeCell ref="P46:S47"/>
    <mergeCell ref="T46:AD47"/>
    <mergeCell ref="B54:E55"/>
    <mergeCell ref="F54:K55"/>
    <mergeCell ref="L54:O55"/>
    <mergeCell ref="P54:AC55"/>
    <mergeCell ref="B57:E58"/>
    <mergeCell ref="F57:K58"/>
    <mergeCell ref="L57:O58"/>
    <mergeCell ref="P57:AC58"/>
    <mergeCell ref="J202:L203"/>
    <mergeCell ref="D193:J194"/>
    <mergeCell ref="E196:I197"/>
    <mergeCell ref="J196:AA197"/>
    <mergeCell ref="N199:P200"/>
    <mergeCell ref="AK74:AL74"/>
    <mergeCell ref="W68:AB69"/>
    <mergeCell ref="AJ269:AJ270"/>
    <mergeCell ref="AJ271:AJ272"/>
    <mergeCell ref="Z102:AD102"/>
    <mergeCell ref="B118:AE118"/>
    <mergeCell ref="P111:R111"/>
    <mergeCell ref="T111:X111"/>
    <mergeCell ref="C160:AD160"/>
    <mergeCell ref="P84:R84"/>
    <mergeCell ref="N216:S216"/>
    <mergeCell ref="T216:V217"/>
    <mergeCell ref="W216:Y217"/>
    <mergeCell ref="Z216:AE216"/>
    <mergeCell ref="N217:P217"/>
    <mergeCell ref="Q217:S217"/>
    <mergeCell ref="Z217:AB217"/>
    <mergeCell ref="AC217:AE217"/>
    <mergeCell ref="C207:AD207"/>
    <mergeCell ref="AJ273:AJ274"/>
    <mergeCell ref="AJ275:AJ276"/>
    <mergeCell ref="AJ277:AJ278"/>
    <mergeCell ref="AJ279:AJ280"/>
    <mergeCell ref="AJ76:AJ77"/>
    <mergeCell ref="AL256:AL257"/>
    <mergeCell ref="AL258:AL259"/>
    <mergeCell ref="AL260:AL261"/>
    <mergeCell ref="AL262:AL263"/>
    <mergeCell ref="AL264:AL265"/>
    <mergeCell ref="AL266:AL267"/>
    <mergeCell ref="AL268:AL269"/>
    <mergeCell ref="AL270:AL271"/>
    <mergeCell ref="AL272:AL273"/>
    <mergeCell ref="AL274:AL275"/>
    <mergeCell ref="AL276:AL277"/>
    <mergeCell ref="AJ259:AJ260"/>
    <mergeCell ref="AJ261:AJ262"/>
    <mergeCell ref="AJ263:AJ264"/>
    <mergeCell ref="AJ265:AJ266"/>
    <mergeCell ref="AJ267:AJ268"/>
    <mergeCell ref="B31:E32"/>
    <mergeCell ref="F31:P32"/>
    <mergeCell ref="Q31:S32"/>
    <mergeCell ref="T31:AD32"/>
    <mergeCell ref="B34:E35"/>
    <mergeCell ref="F34:Q35"/>
    <mergeCell ref="S34:V35"/>
    <mergeCell ref="W34:AD35"/>
    <mergeCell ref="B25:E26"/>
    <mergeCell ref="F25:AD26"/>
    <mergeCell ref="B28:E29"/>
    <mergeCell ref="F28:P29"/>
    <mergeCell ref="Q28:S29"/>
    <mergeCell ref="T28:AD29"/>
    <mergeCell ref="H3:T3"/>
    <mergeCell ref="J9:W9"/>
    <mergeCell ref="D10:AC10"/>
    <mergeCell ref="T19:AD20"/>
    <mergeCell ref="B22:E23"/>
    <mergeCell ref="F22:AD23"/>
    <mergeCell ref="B13:E14"/>
    <mergeCell ref="B19:D20"/>
    <mergeCell ref="E19:F20"/>
    <mergeCell ref="G19:I20"/>
    <mergeCell ref="F13:AD14"/>
    <mergeCell ref="B16:E17"/>
    <mergeCell ref="F16:AD17"/>
    <mergeCell ref="P19:S20"/>
    <mergeCell ref="J19:O20"/>
    <mergeCell ref="B7:AE7"/>
    <mergeCell ref="B37:E38"/>
    <mergeCell ref="F37:P38"/>
    <mergeCell ref="Q37:T38"/>
    <mergeCell ref="U37:AD38"/>
    <mergeCell ref="B40:E41"/>
    <mergeCell ref="F40:AD41"/>
    <mergeCell ref="B49:AE49"/>
    <mergeCell ref="B51:E52"/>
    <mergeCell ref="F51:K52"/>
    <mergeCell ref="L51:O52"/>
    <mergeCell ref="P51:AC52"/>
    <mergeCell ref="B60:D61"/>
    <mergeCell ref="E60:F61"/>
    <mergeCell ref="H60:J61"/>
    <mergeCell ref="K60:L61"/>
    <mergeCell ref="N60:P61"/>
    <mergeCell ref="Q60:R61"/>
    <mergeCell ref="T60:V61"/>
    <mergeCell ref="W60:X61"/>
    <mergeCell ref="Z60:AB61"/>
    <mergeCell ref="AC60:AD61"/>
    <mergeCell ref="Z111:AD111"/>
    <mergeCell ref="P112:R112"/>
    <mergeCell ref="E68:H69"/>
    <mergeCell ref="J68:L69"/>
    <mergeCell ref="M68:Q69"/>
    <mergeCell ref="R68:V69"/>
    <mergeCell ref="P78:R78"/>
    <mergeCell ref="P79:R79"/>
    <mergeCell ref="P80:R80"/>
    <mergeCell ref="T74:X74"/>
    <mergeCell ref="Z74:AD74"/>
    <mergeCell ref="C74:N74"/>
    <mergeCell ref="T78:X78"/>
    <mergeCell ref="T79:X79"/>
    <mergeCell ref="P83:R83"/>
    <mergeCell ref="T83:X83"/>
    <mergeCell ref="Z83:AD83"/>
    <mergeCell ref="P86:R86"/>
    <mergeCell ref="T86:X86"/>
    <mergeCell ref="Z86:AD86"/>
    <mergeCell ref="P87:R87"/>
    <mergeCell ref="T87:X87"/>
    <mergeCell ref="Z87:AD87"/>
    <mergeCell ref="B210:E211"/>
    <mergeCell ref="F210:Q211"/>
    <mergeCell ref="R210:T211"/>
    <mergeCell ref="U210:V211"/>
    <mergeCell ref="W210:Y211"/>
    <mergeCell ref="Z210:AD211"/>
    <mergeCell ref="B213:E214"/>
    <mergeCell ref="F213:P214"/>
    <mergeCell ref="Q213:S214"/>
    <mergeCell ref="T213:AD214"/>
    <mergeCell ref="AC219:AE219"/>
    <mergeCell ref="E221:G221"/>
    <mergeCell ref="H221:J221"/>
    <mergeCell ref="K221:M221"/>
    <mergeCell ref="N221:P221"/>
    <mergeCell ref="Q221:S221"/>
    <mergeCell ref="T221:V221"/>
    <mergeCell ref="W221:Y221"/>
    <mergeCell ref="Z221:AB221"/>
    <mergeCell ref="B219:M219"/>
    <mergeCell ref="N219:P219"/>
    <mergeCell ref="Q219:S219"/>
    <mergeCell ref="T219:V219"/>
    <mergeCell ref="W219:Y219"/>
    <mergeCell ref="Z219:AB219"/>
    <mergeCell ref="AC221:AE221"/>
    <mergeCell ref="E222:G222"/>
    <mergeCell ref="H222:J222"/>
    <mergeCell ref="K222:M222"/>
    <mergeCell ref="N222:P222"/>
    <mergeCell ref="Q222:S222"/>
    <mergeCell ref="T222:V222"/>
    <mergeCell ref="W222:Y222"/>
    <mergeCell ref="Z222:AB222"/>
    <mergeCell ref="AC222:AE222"/>
    <mergeCell ref="E223:G223"/>
    <mergeCell ref="H223:J223"/>
    <mergeCell ref="K223:M223"/>
    <mergeCell ref="N223:P223"/>
    <mergeCell ref="Q223:S223"/>
    <mergeCell ref="T223:V223"/>
    <mergeCell ref="W223:Y223"/>
    <mergeCell ref="Z223:AB223"/>
    <mergeCell ref="AC223:AE223"/>
    <mergeCell ref="E224:G224"/>
    <mergeCell ref="H224:J224"/>
    <mergeCell ref="K224:M224"/>
    <mergeCell ref="N224:P224"/>
    <mergeCell ref="Q224:S224"/>
    <mergeCell ref="T224:V224"/>
    <mergeCell ref="W224:Y224"/>
    <mergeCell ref="Z224:AB224"/>
    <mergeCell ref="AC224:AE224"/>
    <mergeCell ref="T226:V226"/>
    <mergeCell ref="W226:Y226"/>
    <mergeCell ref="Z226:AB226"/>
    <mergeCell ref="E225:G225"/>
    <mergeCell ref="H225:J225"/>
    <mergeCell ref="K225:M225"/>
    <mergeCell ref="N225:P225"/>
    <mergeCell ref="Q225:S225"/>
    <mergeCell ref="T225:V225"/>
    <mergeCell ref="W225:Y225"/>
    <mergeCell ref="Z225:AB225"/>
    <mergeCell ref="C139:AD139"/>
    <mergeCell ref="B149:P149"/>
    <mergeCell ref="Q149:S149"/>
    <mergeCell ref="T149:V149"/>
    <mergeCell ref="W149:Y149"/>
    <mergeCell ref="Z149:AB149"/>
    <mergeCell ref="AC149:AE149"/>
    <mergeCell ref="Z143:AB143"/>
    <mergeCell ref="AC143:AE143"/>
    <mergeCell ref="Q145:S145"/>
    <mergeCell ref="T145:V145"/>
    <mergeCell ref="W145:Y145"/>
    <mergeCell ref="Z145:AB145"/>
    <mergeCell ref="AC145:AE145"/>
    <mergeCell ref="Q142:V142"/>
    <mergeCell ref="W142:Y143"/>
    <mergeCell ref="Z142:AE142"/>
    <mergeCell ref="Q143:S143"/>
    <mergeCell ref="T143:V143"/>
    <mergeCell ref="B145:P145"/>
    <mergeCell ref="O151:Z151"/>
    <mergeCell ref="AA151:AD151"/>
    <mergeCell ref="C152:E152"/>
    <mergeCell ref="F152:H152"/>
    <mergeCell ref="I152:N152"/>
    <mergeCell ref="O152:P152"/>
    <mergeCell ref="Q152:R152"/>
    <mergeCell ref="S152:T152"/>
    <mergeCell ref="U152:V152"/>
    <mergeCell ref="C151:N151"/>
    <mergeCell ref="F154:H154"/>
    <mergeCell ref="I154:N154"/>
    <mergeCell ref="O154:P154"/>
    <mergeCell ref="Q154:R154"/>
    <mergeCell ref="W152:X152"/>
    <mergeCell ref="Y152:Z152"/>
    <mergeCell ref="AA152:AB152"/>
    <mergeCell ref="AC152:AD152"/>
    <mergeCell ref="F153:H153"/>
    <mergeCell ref="I153:N153"/>
    <mergeCell ref="O153:P153"/>
    <mergeCell ref="Q153:R153"/>
    <mergeCell ref="S153:T153"/>
    <mergeCell ref="S154:T154"/>
    <mergeCell ref="U154:V154"/>
    <mergeCell ref="W154:X154"/>
    <mergeCell ref="Y154:Z154"/>
    <mergeCell ref="AA154:AB154"/>
    <mergeCell ref="AC154:AD154"/>
    <mergeCell ref="U153:V153"/>
    <mergeCell ref="W153:X153"/>
    <mergeCell ref="Y153:Z153"/>
    <mergeCell ref="AA153:AB153"/>
    <mergeCell ref="AC153:AD153"/>
    <mergeCell ref="AC155:AD155"/>
    <mergeCell ref="S155:T155"/>
    <mergeCell ref="F156:H156"/>
    <mergeCell ref="I156:N156"/>
    <mergeCell ref="O156:P156"/>
    <mergeCell ref="Q156:R156"/>
    <mergeCell ref="C155:E155"/>
    <mergeCell ref="F155:H155"/>
    <mergeCell ref="I155:N155"/>
    <mergeCell ref="O155:P155"/>
    <mergeCell ref="Q155:R155"/>
    <mergeCell ref="C156:E156"/>
    <mergeCell ref="AA156:AB156"/>
    <mergeCell ref="AC156:AD156"/>
    <mergeCell ref="U155:V155"/>
    <mergeCell ref="W155:X155"/>
    <mergeCell ref="Y155:Z155"/>
    <mergeCell ref="AA155:AB155"/>
    <mergeCell ref="AA168:AE168"/>
    <mergeCell ref="AA163:AC163"/>
    <mergeCell ref="I164:K164"/>
    <mergeCell ref="L164:N164"/>
    <mergeCell ref="O164:Q164"/>
    <mergeCell ref="R164:T164"/>
    <mergeCell ref="U164:W164"/>
    <mergeCell ref="X164:Z164"/>
    <mergeCell ref="AA164:AC164"/>
    <mergeCell ref="I163:K163"/>
    <mergeCell ref="L163:N163"/>
    <mergeCell ref="O163:Q163"/>
    <mergeCell ref="R163:T163"/>
    <mergeCell ref="U163:W163"/>
    <mergeCell ref="X163:Z163"/>
    <mergeCell ref="B168:P168"/>
    <mergeCell ref="D164:H164"/>
    <mergeCell ref="Q166:U166"/>
    <mergeCell ref="V166:Z166"/>
    <mergeCell ref="AA166:AE166"/>
    <mergeCell ref="Q168:U168"/>
    <mergeCell ref="V168:Z168"/>
    <mergeCell ref="C170:AD170"/>
    <mergeCell ref="G172:L172"/>
    <mergeCell ref="M172:P172"/>
    <mergeCell ref="Q172:V172"/>
    <mergeCell ref="W172:Z172"/>
    <mergeCell ref="G173:L173"/>
    <mergeCell ref="M173:P173"/>
    <mergeCell ref="Q173:V173"/>
    <mergeCell ref="W173:Z173"/>
    <mergeCell ref="C230:AD230"/>
    <mergeCell ref="G176:L176"/>
    <mergeCell ref="M176:P176"/>
    <mergeCell ref="Q176:V176"/>
    <mergeCell ref="W176:Z176"/>
    <mergeCell ref="G174:L174"/>
    <mergeCell ref="M174:P174"/>
    <mergeCell ref="Q174:V174"/>
    <mergeCell ref="W174:Z174"/>
    <mergeCell ref="G175:L175"/>
    <mergeCell ref="M175:P175"/>
    <mergeCell ref="Q175:V175"/>
    <mergeCell ref="W175:Z175"/>
    <mergeCell ref="B179:AE183"/>
    <mergeCell ref="B178:AE178"/>
    <mergeCell ref="B225:D225"/>
    <mergeCell ref="B224:D224"/>
    <mergeCell ref="AC226:AE226"/>
    <mergeCell ref="AC225:AE225"/>
    <mergeCell ref="E226:G226"/>
    <mergeCell ref="H226:J226"/>
    <mergeCell ref="K226:M226"/>
    <mergeCell ref="N226:P226"/>
    <mergeCell ref="Q226:S226"/>
    <mergeCell ref="N234:O234"/>
    <mergeCell ref="P234:Q234"/>
    <mergeCell ref="R234:Y234"/>
    <mergeCell ref="Z234:AA234"/>
    <mergeCell ref="AB234:AC234"/>
    <mergeCell ref="L236:M236"/>
    <mergeCell ref="N236:O236"/>
    <mergeCell ref="P236:Q236"/>
    <mergeCell ref="B234:C234"/>
    <mergeCell ref="D234:K234"/>
    <mergeCell ref="L234:M234"/>
    <mergeCell ref="B236:C236"/>
    <mergeCell ref="Z242:AA242"/>
    <mergeCell ref="AB242:AC242"/>
    <mergeCell ref="B245:AE245"/>
    <mergeCell ref="B242:C242"/>
    <mergeCell ref="D242:K242"/>
    <mergeCell ref="L242:M242"/>
    <mergeCell ref="N242:O242"/>
    <mergeCell ref="P242:Q242"/>
    <mergeCell ref="R242:Y242"/>
    <mergeCell ref="B252:AE252"/>
    <mergeCell ref="F254:J255"/>
    <mergeCell ref="K254:U255"/>
    <mergeCell ref="AA254:AE256"/>
    <mergeCell ref="C247:D247"/>
    <mergeCell ref="E247:O247"/>
    <mergeCell ref="R247:S247"/>
    <mergeCell ref="T247:AD247"/>
    <mergeCell ref="C249:D249"/>
    <mergeCell ref="E249:O249"/>
    <mergeCell ref="R249:S249"/>
    <mergeCell ref="T249:AD249"/>
    <mergeCell ref="AI256:AI257"/>
    <mergeCell ref="AA257:AA258"/>
    <mergeCell ref="AB257:AE258"/>
    <mergeCell ref="AI258:AI259"/>
    <mergeCell ref="AA259:AA260"/>
    <mergeCell ref="AB259:AE260"/>
    <mergeCell ref="AH259:AH260"/>
    <mergeCell ref="AI260:AI261"/>
    <mergeCell ref="AA261:AA262"/>
    <mergeCell ref="AB261:AE262"/>
    <mergeCell ref="AH261:AH262"/>
    <mergeCell ref="AI262:AI263"/>
    <mergeCell ref="AA263:AA264"/>
    <mergeCell ref="AB263:AE264"/>
    <mergeCell ref="AH263:AH264"/>
    <mergeCell ref="AI264:AI265"/>
    <mergeCell ref="AA265:AA266"/>
    <mergeCell ref="AB265:AE266"/>
    <mergeCell ref="AH265:AH266"/>
    <mergeCell ref="AI266:AI267"/>
    <mergeCell ref="AA267:AA268"/>
    <mergeCell ref="AB267:AE268"/>
    <mergeCell ref="AH267:AH268"/>
    <mergeCell ref="AI268:AI269"/>
    <mergeCell ref="AA269:AA270"/>
    <mergeCell ref="AB269:AE270"/>
    <mergeCell ref="AI274:AI275"/>
    <mergeCell ref="AA275:AA276"/>
    <mergeCell ref="AB275:AE276"/>
    <mergeCell ref="AH275:AH276"/>
    <mergeCell ref="AH269:AH270"/>
    <mergeCell ref="AI270:AI271"/>
    <mergeCell ref="AA271:AA272"/>
    <mergeCell ref="AB271:AE272"/>
    <mergeCell ref="AH271:AH272"/>
    <mergeCell ref="AI272:AI273"/>
    <mergeCell ref="AI292:AI294"/>
    <mergeCell ref="P74:R74"/>
    <mergeCell ref="D290:D291"/>
    <mergeCell ref="E290:L291"/>
    <mergeCell ref="O290:O291"/>
    <mergeCell ref="P290:W291"/>
    <mergeCell ref="D287:D288"/>
    <mergeCell ref="E287:L288"/>
    <mergeCell ref="O287:O288"/>
    <mergeCell ref="P287:W288"/>
    <mergeCell ref="AI276:AI277"/>
    <mergeCell ref="AH277:AH278"/>
    <mergeCell ref="AH279:AH280"/>
    <mergeCell ref="F284:J285"/>
    <mergeCell ref="K284:U285"/>
    <mergeCell ref="AA273:AA274"/>
    <mergeCell ref="AB273:AE274"/>
    <mergeCell ref="AH273:AH274"/>
    <mergeCell ref="D240:K240"/>
    <mergeCell ref="B223:D223"/>
    <mergeCell ref="B222:D222"/>
    <mergeCell ref="B221:D221"/>
    <mergeCell ref="Y156:Z156"/>
    <mergeCell ref="B226:D226"/>
    <mergeCell ref="B240:C240"/>
    <mergeCell ref="D238:K238"/>
    <mergeCell ref="B238:C238"/>
    <mergeCell ref="D236:K236"/>
    <mergeCell ref="AB238:AC238"/>
    <mergeCell ref="L240:M240"/>
    <mergeCell ref="N240:O240"/>
    <mergeCell ref="P240:Q240"/>
    <mergeCell ref="R240:Y240"/>
    <mergeCell ref="Z240:AA240"/>
    <mergeCell ref="AB240:AC240"/>
    <mergeCell ref="R236:Y236"/>
    <mergeCell ref="Z236:AA236"/>
    <mergeCell ref="AB236:AC236"/>
    <mergeCell ref="L238:M238"/>
    <mergeCell ref="N238:O238"/>
    <mergeCell ref="P238:Q238"/>
    <mergeCell ref="Z238:AA238"/>
    <mergeCell ref="R238:Y238"/>
    <mergeCell ref="C157:E157"/>
    <mergeCell ref="F157:H157"/>
    <mergeCell ref="I157:N157"/>
    <mergeCell ref="O157:P157"/>
    <mergeCell ref="Q157:R157"/>
    <mergeCell ref="S157:T157"/>
    <mergeCell ref="S156:T156"/>
    <mergeCell ref="U156:V156"/>
    <mergeCell ref="W156:X156"/>
    <mergeCell ref="B66:D66"/>
    <mergeCell ref="T63:V64"/>
    <mergeCell ref="W63:X64"/>
    <mergeCell ref="Z63:AB64"/>
    <mergeCell ref="AC63:AD64"/>
    <mergeCell ref="E66:AD66"/>
    <mergeCell ref="P82:R82"/>
    <mergeCell ref="T82:X82"/>
    <mergeCell ref="Z82:AD82"/>
    <mergeCell ref="E63:F64"/>
    <mergeCell ref="H63:J64"/>
    <mergeCell ref="K63:L64"/>
    <mergeCell ref="N63:P64"/>
    <mergeCell ref="Q63:R64"/>
    <mergeCell ref="B63:D64"/>
    <mergeCell ref="T80:X80"/>
    <mergeCell ref="Z78:AD78"/>
    <mergeCell ref="Z79:AD79"/>
    <mergeCell ref="Z80:AD80"/>
    <mergeCell ref="P81:R81"/>
    <mergeCell ref="T81:X81"/>
    <mergeCell ref="Z81:AD81"/>
    <mergeCell ref="B72:S72"/>
    <mergeCell ref="T72:X72"/>
    <mergeCell ref="T84:X84"/>
    <mergeCell ref="Z84:AD84"/>
    <mergeCell ref="P85:R85"/>
    <mergeCell ref="T85:X85"/>
    <mergeCell ref="Z85:AD85"/>
    <mergeCell ref="P90:R90"/>
    <mergeCell ref="T90:X90"/>
    <mergeCell ref="Z90:AD90"/>
    <mergeCell ref="P91:R91"/>
    <mergeCell ref="T91:X91"/>
    <mergeCell ref="Z91:AD91"/>
    <mergeCell ref="P88:R88"/>
    <mergeCell ref="T88:X88"/>
    <mergeCell ref="Z88:AD88"/>
    <mergeCell ref="P89:R89"/>
    <mergeCell ref="T89:X89"/>
    <mergeCell ref="Z89:AD89"/>
    <mergeCell ref="P94:R94"/>
    <mergeCell ref="T94:X94"/>
    <mergeCell ref="Z94:AD94"/>
    <mergeCell ref="P95:R95"/>
    <mergeCell ref="T95:X95"/>
    <mergeCell ref="Z95:AD95"/>
    <mergeCell ref="P92:R92"/>
    <mergeCell ref="T92:X92"/>
    <mergeCell ref="Z92:AD92"/>
    <mergeCell ref="P93:R93"/>
    <mergeCell ref="T93:X93"/>
    <mergeCell ref="Z93:AD93"/>
    <mergeCell ref="Z103:AD103"/>
    <mergeCell ref="P104:R104"/>
    <mergeCell ref="T104:X104"/>
    <mergeCell ref="Z104:AD104"/>
    <mergeCell ref="P96:R96"/>
    <mergeCell ref="T96:X96"/>
    <mergeCell ref="Z96:AD96"/>
    <mergeCell ref="P97:R97"/>
    <mergeCell ref="T97:X97"/>
    <mergeCell ref="Z97:AD97"/>
    <mergeCell ref="P98:R98"/>
    <mergeCell ref="T98:X98"/>
    <mergeCell ref="Z98:AD98"/>
    <mergeCell ref="P99:R99"/>
    <mergeCell ref="T99:X99"/>
    <mergeCell ref="Z99:AD99"/>
    <mergeCell ref="P100:R100"/>
    <mergeCell ref="T100:X100"/>
    <mergeCell ref="Z100:AD100"/>
    <mergeCell ref="P101:R101"/>
    <mergeCell ref="T101:X101"/>
    <mergeCell ref="Z101:AD101"/>
    <mergeCell ref="P102:R102"/>
    <mergeCell ref="T102:X102"/>
    <mergeCell ref="C115:AD115"/>
    <mergeCell ref="E76:AB76"/>
    <mergeCell ref="T112:X112"/>
    <mergeCell ref="Z112:AD112"/>
    <mergeCell ref="P109:R109"/>
    <mergeCell ref="T109:X109"/>
    <mergeCell ref="Z109:AD109"/>
    <mergeCell ref="P110:R110"/>
    <mergeCell ref="T110:X110"/>
    <mergeCell ref="Z110:AD110"/>
    <mergeCell ref="P107:R107"/>
    <mergeCell ref="T107:X107"/>
    <mergeCell ref="Z107:AD107"/>
    <mergeCell ref="P108:R108"/>
    <mergeCell ref="T108:X108"/>
    <mergeCell ref="Z108:AD108"/>
    <mergeCell ref="P105:R105"/>
    <mergeCell ref="T105:X105"/>
    <mergeCell ref="Z105:AD105"/>
    <mergeCell ref="P106:R106"/>
    <mergeCell ref="T106:X106"/>
    <mergeCell ref="Z106:AD106"/>
    <mergeCell ref="P103:R103"/>
    <mergeCell ref="T103:X103"/>
    <mergeCell ref="I190:K190"/>
    <mergeCell ref="Z190:AB190"/>
    <mergeCell ref="K193:AB194"/>
    <mergeCell ref="X199:Z200"/>
    <mergeCell ref="M202:Q203"/>
    <mergeCell ref="S202:V203"/>
    <mergeCell ref="W202:Y203"/>
    <mergeCell ref="C121:AD121"/>
    <mergeCell ref="B124:AE124"/>
    <mergeCell ref="C133:AD133"/>
    <mergeCell ref="B136:AE136"/>
    <mergeCell ref="C127:AD127"/>
    <mergeCell ref="C130:E130"/>
    <mergeCell ref="F130:T130"/>
    <mergeCell ref="V130:X130"/>
    <mergeCell ref="Y130:AD130"/>
    <mergeCell ref="C154:E154"/>
    <mergeCell ref="C153:E153"/>
    <mergeCell ref="D163:H163"/>
    <mergeCell ref="U157:V157"/>
    <mergeCell ref="W157:X157"/>
    <mergeCell ref="Y157:Z157"/>
    <mergeCell ref="AA157:AB157"/>
    <mergeCell ref="AC157:AD157"/>
  </mergeCells>
  <conditionalFormatting sqref="N222:P226">
    <cfRule type="containsErrors" dxfId="128" priority="734">
      <formula>ISERROR(N222)</formula>
    </cfRule>
  </conditionalFormatting>
  <conditionalFormatting sqref="D257:W257 W258:W282 D282:V282 D258:D281">
    <cfRule type="expression" dxfId="127" priority="653">
      <formula>$AH$255=1</formula>
    </cfRule>
  </conditionalFormatting>
  <conditionalFormatting sqref="C262:C278 C261:X261 X262:X278 D278:W278">
    <cfRule type="expression" dxfId="126" priority="652">
      <formula>$AH$255=2</formula>
    </cfRule>
  </conditionalFormatting>
  <conditionalFormatting sqref="G283:U283 U257:U282 F257:T257 F258:F283">
    <cfRule type="expression" dxfId="125" priority="651">
      <formula>$AH$255=3</formula>
    </cfRule>
  </conditionalFormatting>
  <conditionalFormatting sqref="C257:M257 C258:C282 D282:W282 W272:W281 M272:V272 M258:M271">
    <cfRule type="expression" dxfId="124" priority="650">
      <formula>$AH$255=4</formula>
    </cfRule>
  </conditionalFormatting>
  <conditionalFormatting sqref="AB257:AE276">
    <cfRule type="containsErrors" dxfId="123" priority="649">
      <formula>ISERROR(AB257)</formula>
    </cfRule>
  </conditionalFormatting>
  <conditionalFormatting sqref="B256:Y283">
    <cfRule type="cellIs" dxfId="122" priority="648" operator="between">
      <formula>1</formula>
      <formula>10</formula>
    </cfRule>
  </conditionalFormatting>
  <conditionalFormatting sqref="D243 D233">
    <cfRule type="expression" dxfId="121" priority="739">
      <formula>#REF!="DUP"</formula>
    </cfRule>
  </conditionalFormatting>
  <conditionalFormatting sqref="D250">
    <cfRule type="expression" dxfId="120" priority="645">
      <formula>#REF!="DUP"</formula>
    </cfRule>
  </conditionalFormatting>
  <conditionalFormatting sqref="Z219:AE219">
    <cfRule type="cellIs" dxfId="119" priority="644" operator="equal">
      <formula>0</formula>
    </cfRule>
  </conditionalFormatting>
  <conditionalFormatting sqref="AA168:AE168">
    <cfRule type="cellIs" dxfId="118" priority="643" operator="equal">
      <formula>0</formula>
    </cfRule>
  </conditionalFormatting>
  <conditionalFormatting sqref="Q168:Z168">
    <cfRule type="cellIs" dxfId="117" priority="642" operator="equal">
      <formula>0</formula>
    </cfRule>
  </conditionalFormatting>
  <conditionalFormatting sqref="D244">
    <cfRule type="expression" dxfId="116" priority="640">
      <formula>#REF!="DUP"</formula>
    </cfRule>
  </conditionalFormatting>
  <conditionalFormatting sqref="W219:Y219">
    <cfRule type="cellIs" dxfId="115" priority="637" operator="equal">
      <formula>0</formula>
    </cfRule>
  </conditionalFormatting>
  <conditionalFormatting sqref="AH113 AH12:AH14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8:AH9 AJ8:AK9 AH137:AH158 AJ137:AK158">
    <cfRule type="containsText" dxfId="114" priority="636" operator="containsText" text="ERROR">
      <formula>NOT(ISERROR(SEARCH("ERROR",AH8)))</formula>
    </cfRule>
  </conditionalFormatting>
  <conditionalFormatting sqref="W145:Y145 W149:Y149">
    <cfRule type="cellIs" dxfId="113" priority="634" operator="equal">
      <formula>0</formula>
    </cfRule>
  </conditionalFormatting>
  <conditionalFormatting sqref="Z149:AE149 Z145:AE145">
    <cfRule type="cellIs" dxfId="112" priority="630" operator="equal">
      <formula>0</formula>
    </cfRule>
  </conditionalFormatting>
  <conditionalFormatting sqref="AH113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5:AH10 AJ5:AK10 AH137:AH158 AJ137:AK158 AJ12:AK14 AH12:AH14">
    <cfRule type="containsText" dxfId="111" priority="611" operator="containsText" text="TRUE">
      <formula>NOT(ISERROR(SEARCH("TRUE",AH5)))</formula>
    </cfRule>
  </conditionalFormatting>
  <conditionalFormatting sqref="Z78:Z112">
    <cfRule type="expression" dxfId="110" priority="197">
      <formula>$AI78=TRUE</formula>
    </cfRule>
  </conditionalFormatting>
  <conditionalFormatting sqref="T19:AD20 F22:AD23 F25:AD26 F28:P29 T28:AD29 T31:AD32 F31:P32 F34:Q35 W34:AD35 U37:AD38 F37:P38 F40:AD41 F43:O44 F46:O47 T43:AD44 T46:AD47 F13">
    <cfRule type="cellIs" dxfId="109" priority="148" operator="equal">
      <formula>0</formula>
    </cfRule>
  </conditionalFormatting>
  <conditionalFormatting sqref="E76">
    <cfRule type="expression" dxfId="108" priority="1412">
      <formula>$W$76&gt;0</formula>
    </cfRule>
  </conditionalFormatting>
  <conditionalFormatting sqref="AH114:AH116">
    <cfRule type="containsText" dxfId="107" priority="141" operator="containsText" text="ERROR">
      <formula>NOT(ISERROR(SEARCH("ERROR",AH114)))</formula>
    </cfRule>
  </conditionalFormatting>
  <conditionalFormatting sqref="AH114:AH116">
    <cfRule type="containsText" dxfId="106" priority="140" operator="containsText" text="TRUE">
      <formula>NOT(ISERROR(SEARCH("TRUE",AH114)))</formula>
    </cfRule>
  </conditionalFormatting>
  <conditionalFormatting sqref="AC222:AE226">
    <cfRule type="containsErrors" dxfId="105" priority="139">
      <formula>ISERROR(AC222)</formula>
    </cfRule>
  </conditionalFormatting>
  <conditionalFormatting sqref="T219:V219">
    <cfRule type="cellIs" dxfId="104" priority="138" operator="equal">
      <formula>0</formula>
    </cfRule>
  </conditionalFormatting>
  <conditionalFormatting sqref="O153:Z157">
    <cfRule type="cellIs" dxfId="103" priority="137" operator="equal">
      <formula>0</formula>
    </cfRule>
  </conditionalFormatting>
  <conditionalFormatting sqref="D234:AC242">
    <cfRule type="cellIs" dxfId="102" priority="133" operator="equal">
      <formula>0</formula>
    </cfRule>
  </conditionalFormatting>
  <conditionalFormatting sqref="E249:O249 E247:O247 T247:AD247 T249:AD249">
    <cfRule type="cellIs" dxfId="101" priority="132" operator="equal">
      <formula>0</formula>
    </cfRule>
  </conditionalFormatting>
  <conditionalFormatting sqref="E287:L288 P287:W288 E290:L291 P290:W291">
    <cfRule type="cellIs" dxfId="100" priority="131" operator="equal">
      <formula>0</formula>
    </cfRule>
  </conditionalFormatting>
  <conditionalFormatting sqref="AH119 AH123:AH124">
    <cfRule type="containsText" dxfId="99" priority="130" operator="containsText" text="ERROR">
      <formula>NOT(ISERROR(SEARCH("ERROR",AH119)))</formula>
    </cfRule>
  </conditionalFormatting>
  <conditionalFormatting sqref="AH119 AH123:AH124">
    <cfRule type="containsText" dxfId="98" priority="129" operator="containsText" text="TRUE">
      <formula>NOT(ISERROR(SEARCH("TRUE",AH119)))</formula>
    </cfRule>
  </conditionalFormatting>
  <conditionalFormatting sqref="AH120:AH122">
    <cfRule type="containsText" dxfId="97" priority="128" operator="containsText" text="ERROR">
      <formula>NOT(ISERROR(SEARCH("ERROR",AH120)))</formula>
    </cfRule>
  </conditionalFormatting>
  <conditionalFormatting sqref="AH120:AH122">
    <cfRule type="containsText" dxfId="96" priority="127" operator="containsText" text="TRUE">
      <formula>NOT(ISERROR(SEARCH("TRUE",AH120)))</formula>
    </cfRule>
  </conditionalFormatting>
  <conditionalFormatting sqref="AH131 AH135:AH136">
    <cfRule type="containsText" dxfId="95" priority="126" operator="containsText" text="ERROR">
      <formula>NOT(ISERROR(SEARCH("ERROR",AH131)))</formula>
    </cfRule>
  </conditionalFormatting>
  <conditionalFormatting sqref="AH131 AH135:AH136">
    <cfRule type="containsText" dxfId="94" priority="125" operator="containsText" text="TRUE">
      <formula>NOT(ISERROR(SEARCH("TRUE",AH131)))</formula>
    </cfRule>
  </conditionalFormatting>
  <conditionalFormatting sqref="AH132:AH134">
    <cfRule type="containsText" dxfId="93" priority="124" operator="containsText" text="ERROR">
      <formula>NOT(ISERROR(SEARCH("ERROR",AH132)))</formula>
    </cfRule>
  </conditionalFormatting>
  <conditionalFormatting sqref="AH132:AH134">
    <cfRule type="containsText" dxfId="92" priority="123" operator="containsText" text="TRUE">
      <formula>NOT(ISERROR(SEARCH("TRUE",AH132)))</formula>
    </cfRule>
  </conditionalFormatting>
  <conditionalFormatting sqref="AH129:AH130">
    <cfRule type="containsText" dxfId="91" priority="122" operator="containsText" text="ERROR">
      <formula>NOT(ISERROR(SEARCH("ERROR",AH129)))</formula>
    </cfRule>
  </conditionalFormatting>
  <conditionalFormatting sqref="AH129:AH130">
    <cfRule type="containsText" dxfId="90" priority="121" operator="containsText" text="TRUE">
      <formula>NOT(ISERROR(SEARCH("TRUE",AH129)))</formula>
    </cfRule>
  </conditionalFormatting>
  <conditionalFormatting sqref="AH126:AH128">
    <cfRule type="containsText" dxfId="89" priority="120" operator="containsText" text="ERROR">
      <formula>NOT(ISERROR(SEARCH("ERROR",AH126)))</formula>
    </cfRule>
  </conditionalFormatting>
  <conditionalFormatting sqref="AH126:AH128">
    <cfRule type="containsText" dxfId="88" priority="119" operator="containsText" text="TRUE">
      <formula>NOT(ISERROR(SEARCH("TRUE",AH126)))</formula>
    </cfRule>
  </conditionalFormatting>
  <conditionalFormatting sqref="AH125">
    <cfRule type="containsText" dxfId="87" priority="118" operator="containsText" text="ERROR">
      <formula>NOT(ISERROR(SEARCH("ERROR",AH125)))</formula>
    </cfRule>
  </conditionalFormatting>
  <conditionalFormatting sqref="AH125">
    <cfRule type="containsText" dxfId="86" priority="117" operator="containsText" text="TRUE">
      <formula>NOT(ISERROR(SEARCH("TRUE",AH125)))</formula>
    </cfRule>
  </conditionalFormatting>
  <conditionalFormatting sqref="AJ113:AK113 AJ12:AK14 AJ117:AK118 AJ49:AK70">
    <cfRule type="containsText" dxfId="85" priority="106" operator="containsText" text="ERROR">
      <formula>NOT(ISERROR(SEARCH("ERROR",AJ12)))</formula>
    </cfRule>
  </conditionalFormatting>
  <conditionalFormatting sqref="AJ113:AK113 AJ117:AK118 AJ49:AK70">
    <cfRule type="containsText" dxfId="84" priority="105" operator="containsText" text="TRUE">
      <formula>NOT(ISERROR(SEARCH("TRUE",AJ49)))</formula>
    </cfRule>
  </conditionalFormatting>
  <conditionalFormatting sqref="AJ114:AK116">
    <cfRule type="containsText" dxfId="83" priority="104" operator="containsText" text="ERROR">
      <formula>NOT(ISERROR(SEARCH("ERROR",AJ114)))</formula>
    </cfRule>
  </conditionalFormatting>
  <conditionalFormatting sqref="AJ114:AK116">
    <cfRule type="containsText" dxfId="82" priority="103" operator="containsText" text="TRUE">
      <formula>NOT(ISERROR(SEARCH("TRUE",AJ114)))</formula>
    </cfRule>
  </conditionalFormatting>
  <conditionalFormatting sqref="AJ119:AK119 AJ123:AK124">
    <cfRule type="containsText" dxfId="81" priority="102" operator="containsText" text="ERROR">
      <formula>NOT(ISERROR(SEARCH("ERROR",AJ119)))</formula>
    </cfRule>
  </conditionalFormatting>
  <conditionalFormatting sqref="AJ119:AK119 AJ123:AK124">
    <cfRule type="containsText" dxfId="80" priority="101" operator="containsText" text="TRUE">
      <formula>NOT(ISERROR(SEARCH("TRUE",AJ119)))</formula>
    </cfRule>
  </conditionalFormatting>
  <conditionalFormatting sqref="AJ120:AK122">
    <cfRule type="containsText" dxfId="79" priority="100" operator="containsText" text="ERROR">
      <formula>NOT(ISERROR(SEARCH("ERROR",AJ120)))</formula>
    </cfRule>
  </conditionalFormatting>
  <conditionalFormatting sqref="AJ120:AK122">
    <cfRule type="containsText" dxfId="78" priority="99" operator="containsText" text="TRUE">
      <formula>NOT(ISERROR(SEARCH("TRUE",AJ120)))</formula>
    </cfRule>
  </conditionalFormatting>
  <conditionalFormatting sqref="AJ131:AK131 AJ135:AK136">
    <cfRule type="containsText" dxfId="77" priority="98" operator="containsText" text="ERROR">
      <formula>NOT(ISERROR(SEARCH("ERROR",AJ131)))</formula>
    </cfRule>
  </conditionalFormatting>
  <conditionalFormatting sqref="AJ131:AK131 AJ135:AK136">
    <cfRule type="containsText" dxfId="76" priority="97" operator="containsText" text="TRUE">
      <formula>NOT(ISERROR(SEARCH("TRUE",AJ131)))</formula>
    </cfRule>
  </conditionalFormatting>
  <conditionalFormatting sqref="AJ132:AK134">
    <cfRule type="containsText" dxfId="75" priority="96" operator="containsText" text="ERROR">
      <formula>NOT(ISERROR(SEARCH("ERROR",AJ132)))</formula>
    </cfRule>
  </conditionalFormatting>
  <conditionalFormatting sqref="AJ132:AK134">
    <cfRule type="containsText" dxfId="74" priority="95" operator="containsText" text="TRUE">
      <formula>NOT(ISERROR(SEARCH("TRUE",AJ132)))</formula>
    </cfRule>
  </conditionalFormatting>
  <conditionalFormatting sqref="AJ129:AK130">
    <cfRule type="containsText" dxfId="73" priority="94" operator="containsText" text="ERROR">
      <formula>NOT(ISERROR(SEARCH("ERROR",AJ129)))</formula>
    </cfRule>
  </conditionalFormatting>
  <conditionalFormatting sqref="AJ129:AK130">
    <cfRule type="containsText" dxfId="72" priority="93" operator="containsText" text="TRUE">
      <formula>NOT(ISERROR(SEARCH("TRUE",AJ129)))</formula>
    </cfRule>
  </conditionalFormatting>
  <conditionalFormatting sqref="AJ126:AK128">
    <cfRule type="containsText" dxfId="71" priority="92" operator="containsText" text="ERROR">
      <formula>NOT(ISERROR(SEARCH("ERROR",AJ126)))</formula>
    </cfRule>
  </conditionalFormatting>
  <conditionalFormatting sqref="AJ126:AK128">
    <cfRule type="containsText" dxfId="70" priority="91" operator="containsText" text="TRUE">
      <formula>NOT(ISERROR(SEARCH("TRUE",AJ126)))</formula>
    </cfRule>
  </conditionalFormatting>
  <conditionalFormatting sqref="AJ125:AK125">
    <cfRule type="containsText" dxfId="69" priority="90" operator="containsText" text="ERROR">
      <formula>NOT(ISERROR(SEARCH("ERROR",AJ125)))</formula>
    </cfRule>
  </conditionalFormatting>
  <conditionalFormatting sqref="AJ125:AK125">
    <cfRule type="containsText" dxfId="68" priority="89" operator="containsText" text="TRUE">
      <formula>NOT(ISERROR(SEARCH("TRUE",AJ125)))</formula>
    </cfRule>
  </conditionalFormatting>
  <conditionalFormatting sqref="C78:AD112">
    <cfRule type="expression" dxfId="67" priority="1413">
      <formula>$AI78=TRUE</formula>
    </cfRule>
    <cfRule type="expression" dxfId="66" priority="1414">
      <formula>$AH78=TRUE</formula>
    </cfRule>
  </conditionalFormatting>
  <conditionalFormatting sqref="T78:X112">
    <cfRule type="expression" dxfId="65" priority="88">
      <formula>$AK78=TRUE</formula>
    </cfRule>
  </conditionalFormatting>
  <conditionalFormatting sqref="Z78:AD112">
    <cfRule type="expression" dxfId="64" priority="87">
      <formula>$AL78=TRUE</formula>
    </cfRule>
  </conditionalFormatting>
  <conditionalFormatting sqref="AC60:AD61 AC63:AD64 W60:X61 W63:X64 Q60:R61 Q63:R64 K60:L61 K63:L64 E60:F61 E63:F64">
    <cfRule type="containsText" dxfId="63" priority="84" operator="containsText" text="Y">
      <formula>NOT(ISERROR(SEARCH("Y",E60)))</formula>
    </cfRule>
  </conditionalFormatting>
  <conditionalFormatting sqref="AH159:AH161">
    <cfRule type="containsText" dxfId="62" priority="82" operator="containsText" text="ERROR">
      <formula>NOT(ISERROR(SEARCH("ERROR",AH159)))</formula>
    </cfRule>
  </conditionalFormatting>
  <conditionalFormatting sqref="AH159:AH161">
    <cfRule type="containsText" dxfId="61" priority="81" operator="containsText" text="TRUE">
      <formula>NOT(ISERROR(SEARCH("TRUE",AH159)))</formula>
    </cfRule>
  </conditionalFormatting>
  <conditionalFormatting sqref="AJ159:AK161">
    <cfRule type="containsText" dxfId="60" priority="80" operator="containsText" text="ERROR">
      <formula>NOT(ISERROR(SEARCH("ERROR",AJ159)))</formula>
    </cfRule>
  </conditionalFormatting>
  <conditionalFormatting sqref="AJ159:AK161">
    <cfRule type="containsText" dxfId="59" priority="79" operator="containsText" text="TRUE">
      <formula>NOT(ISERROR(SEARCH("TRUE",AJ159)))</formula>
    </cfRule>
  </conditionalFormatting>
  <conditionalFormatting sqref="Z190 AC190:AE190">
    <cfRule type="cellIs" dxfId="58" priority="71" operator="equal">
      <formula>0</formula>
    </cfRule>
  </conditionalFormatting>
  <conditionalFormatting sqref="AH185 AH187 AH189 AH191 AH198 AH193 AH195 AH201 AH204">
    <cfRule type="containsText" dxfId="57" priority="29" operator="containsText" text="ERROR">
      <formula>NOT(ISERROR(SEARCH("ERROR",AH185)))</formula>
    </cfRule>
  </conditionalFormatting>
  <conditionalFormatting sqref="AH185 AH187 AH189 AH191 AH198 AH193 AH195 AH201 AH204">
    <cfRule type="containsText" dxfId="56" priority="28" operator="containsText" text="TRUE">
      <formula>NOT(ISERROR(SEARCH("TRUE",AH185)))</formula>
    </cfRule>
  </conditionalFormatting>
  <conditionalFormatting sqref="AJ185:AK185 AJ187:AK187 AJ189:AK189 AJ191:AK192 AJ194:AK194 AJ196:AK196 AJ198:AK198 AJ200:AK200 AJ202:AK202 AJ204:AK204">
    <cfRule type="containsText" dxfId="55" priority="27" operator="containsText" text="ERROR">
      <formula>NOT(ISERROR(SEARCH("ERROR",AJ185)))</formula>
    </cfRule>
  </conditionalFormatting>
  <conditionalFormatting sqref="AJ185:AK185 AJ187:AK187 AJ189:AK189 AJ191:AK192 AJ194:AK194 AJ196:AK196 AJ198:AK198 AJ200:AK200 AJ202:AK202 AJ204:AK204">
    <cfRule type="containsText" dxfId="54" priority="26" operator="containsText" text="TRUE">
      <formula>NOT(ISERROR(SEARCH("TRUE",AJ185)))</formula>
    </cfRule>
  </conditionalFormatting>
  <conditionalFormatting sqref="AH202">
    <cfRule type="containsText" dxfId="53" priority="25" operator="containsText" text="ERROR">
      <formula>NOT(ISERROR(SEARCH("ERROR",AH202)))</formula>
    </cfRule>
  </conditionalFormatting>
  <conditionalFormatting sqref="AH202">
    <cfRule type="containsText" dxfId="52" priority="24" operator="containsText" text="TRUE">
      <formula>NOT(ISERROR(SEARCH("TRUE",AH202)))</formula>
    </cfRule>
  </conditionalFormatting>
  <conditionalFormatting sqref="AH205:AH208 AH219:AH227 AJ205:AK208 AJ215:AK227 AH215:AH217">
    <cfRule type="containsText" dxfId="51" priority="20" operator="containsText" text="ERROR">
      <formula>NOT(ISERROR(SEARCH("ERROR",AH205)))</formula>
    </cfRule>
  </conditionalFormatting>
  <conditionalFormatting sqref="AH205:AH208 AH219:AH227 AJ205:AK208 AJ215:AK227 AH215:AH217">
    <cfRule type="containsText" dxfId="50" priority="19" operator="containsText" text="TRUE">
      <formula>NOT(ISERROR(SEARCH("TRUE",AH205)))</formula>
    </cfRule>
  </conditionalFormatting>
  <conditionalFormatting sqref="AH209:AH214">
    <cfRule type="containsText" dxfId="49" priority="16" operator="containsText" text="ERROR">
      <formula>NOT(ISERROR(SEARCH("ERROR",AH209)))</formula>
    </cfRule>
  </conditionalFormatting>
  <conditionalFormatting sqref="AH209:AH214">
    <cfRule type="containsText" dxfId="48" priority="15" operator="containsText" text="TRUE">
      <formula>NOT(ISERROR(SEARCH("TRUE",AH209)))</formula>
    </cfRule>
  </conditionalFormatting>
  <conditionalFormatting sqref="F210:Q211 U210:V211 Z210:AD211 T213:AD214 F213:P214">
    <cfRule type="cellIs" dxfId="47" priority="14" operator="equal">
      <formula>0</formula>
    </cfRule>
  </conditionalFormatting>
  <conditionalFormatting sqref="AJ209:AK214">
    <cfRule type="containsText" dxfId="46" priority="13" operator="containsText" text="ERROR">
      <formula>NOT(ISERROR(SEARCH("ERROR",AJ209)))</formula>
    </cfRule>
  </conditionalFormatting>
  <conditionalFormatting sqref="AJ209:AK214">
    <cfRule type="containsText" dxfId="45" priority="12" operator="containsText" text="TRUE">
      <formula>NOT(ISERROR(SEARCH("TRUE",AJ209)))</formula>
    </cfRule>
  </conditionalFormatting>
  <conditionalFormatting sqref="AH18:AH20">
    <cfRule type="containsText" dxfId="44" priority="11" operator="containsText" text="ERROR">
      <formula>NOT(ISERROR(SEARCH("ERROR",AH18)))</formula>
    </cfRule>
  </conditionalFormatting>
  <conditionalFormatting sqref="AH18:AH20">
    <cfRule type="containsText" dxfId="43" priority="10" operator="containsText" text="TRUE">
      <formula>NOT(ISERROR(SEARCH("TRUE",AH18)))</formula>
    </cfRule>
  </conditionalFormatting>
  <conditionalFormatting sqref="E19:F20 J19">
    <cfRule type="cellIs" dxfId="42" priority="9" operator="equal">
      <formula>0</formula>
    </cfRule>
  </conditionalFormatting>
  <conditionalFormatting sqref="AJ18:AK20">
    <cfRule type="containsText" dxfId="41" priority="8" operator="containsText" text="ERROR">
      <formula>NOT(ISERROR(SEARCH("ERROR",AJ18)))</formula>
    </cfRule>
  </conditionalFormatting>
  <conditionalFormatting sqref="AJ18:AK20">
    <cfRule type="containsText" dxfId="40" priority="7" operator="containsText" text="TRUE">
      <formula>NOT(ISERROR(SEARCH("TRUE",AJ18)))</formula>
    </cfRule>
  </conditionalFormatting>
  <conditionalFormatting sqref="AH15:AH17">
    <cfRule type="containsText" dxfId="39" priority="6" operator="containsText" text="ERROR">
      <formula>NOT(ISERROR(SEARCH("ERROR",AH15)))</formula>
    </cfRule>
  </conditionalFormatting>
  <conditionalFormatting sqref="AH15:AH17">
    <cfRule type="containsText" dxfId="38" priority="5" operator="containsText" text="TRUE">
      <formula>NOT(ISERROR(SEARCH("TRUE",AH15)))</formula>
    </cfRule>
  </conditionalFormatting>
  <conditionalFormatting sqref="F16">
    <cfRule type="cellIs" dxfId="37" priority="4" operator="equal">
      <formula>0</formula>
    </cfRule>
  </conditionalFormatting>
  <conditionalFormatting sqref="AJ15:AK17">
    <cfRule type="containsText" dxfId="36" priority="3" operator="containsText" text="ERROR">
      <formula>NOT(ISERROR(SEARCH("ERROR",AJ15)))</formula>
    </cfRule>
  </conditionalFormatting>
  <conditionalFormatting sqref="AJ15:AK17">
    <cfRule type="containsText" dxfId="35" priority="2" operator="containsText" text="TRUE">
      <formula>NOT(ISERROR(SEARCH("TRUE",AJ15)))</formula>
    </cfRule>
  </conditionalFormatting>
  <conditionalFormatting sqref="AH11">
    <cfRule type="containsText" dxfId="34" priority="1" operator="containsText" text="TRUE">
      <formula>NOT(ISERROR(SEARCH("TRUE",AH11)))</formula>
    </cfRule>
  </conditionalFormatting>
  <hyperlinks>
    <hyperlink ref="AD2" r:id="rId1" xr:uid="{214B9C4D-9E89-48DA-9E93-BE797272B62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4" manualBreakCount="4">
    <brk id="70" max="16383" man="1"/>
    <brk id="137" max="16383" man="1"/>
    <brk id="204" max="16383" man="1"/>
    <brk id="22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78DE-3113-477A-BCDA-A35B3B01EE44}">
  <sheetPr>
    <pageSetUpPr fitToPage="1"/>
  </sheetPr>
  <dimension ref="A1:AL198"/>
  <sheetViews>
    <sheetView showGridLines="0" showRowColHeaders="0" showRuler="0" zoomScaleNormal="100" zoomScaleSheetLayoutView="100" workbookViewId="0">
      <pane ySplit="5" topLeftCell="A6" activePane="bottomLeft" state="frozen"/>
      <selection pane="bottomLeft" activeCell="F13" sqref="F13:AD14"/>
    </sheetView>
  </sheetViews>
  <sheetFormatPr defaultColWidth="8.81640625" defaultRowHeight="15.5"/>
  <cols>
    <col min="1" max="1" width="5.54296875" style="104" customWidth="1"/>
    <col min="2" max="26" width="4.54296875" style="104" customWidth="1"/>
    <col min="27" max="27" width="5.54296875" style="104" customWidth="1"/>
    <col min="28" max="29" width="4.54296875" style="104" customWidth="1"/>
    <col min="30" max="30" width="5.54296875" style="104" customWidth="1"/>
    <col min="31" max="31" width="4.54296875" style="104" customWidth="1"/>
    <col min="32" max="32" width="5.54296875" style="104" customWidth="1"/>
    <col min="33" max="33" width="7.54296875" style="98" hidden="1" customWidth="1"/>
    <col min="34" max="34" width="12.1796875" style="100" hidden="1" customWidth="1"/>
    <col min="35" max="35" width="10.453125" style="8" hidden="1" customWidth="1"/>
    <col min="36" max="36" width="12.54296875" style="8" hidden="1" customWidth="1"/>
    <col min="37" max="38" width="8.81640625" style="104" customWidth="1"/>
    <col min="39" max="16384" width="8.81640625" style="104"/>
  </cols>
  <sheetData>
    <row r="1" spans="1:38" ht="5.15"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H1" s="98"/>
    </row>
    <row r="2" spans="1:38" ht="18.5">
      <c r="A2" s="21"/>
      <c r="B2" s="21"/>
      <c r="C2" s="54"/>
      <c r="D2" s="68"/>
      <c r="E2" s="21"/>
      <c r="F2" s="21"/>
      <c r="G2" s="21"/>
      <c r="H2" s="21"/>
      <c r="I2" s="21"/>
      <c r="J2" s="21"/>
      <c r="K2" s="21"/>
      <c r="L2" s="21"/>
      <c r="M2" s="21"/>
      <c r="N2" s="21"/>
      <c r="O2" s="21"/>
      <c r="P2" s="21"/>
      <c r="Q2" s="21"/>
      <c r="R2" s="21"/>
      <c r="S2" s="21"/>
      <c r="T2" s="21"/>
      <c r="U2" s="21"/>
      <c r="V2" s="21"/>
      <c r="W2" s="21"/>
      <c r="X2" s="21"/>
      <c r="Y2" s="21"/>
      <c r="Z2" s="21"/>
      <c r="AA2" s="21"/>
      <c r="AB2" s="21"/>
      <c r="AC2" s="21"/>
      <c r="AD2" s="163" t="s">
        <v>3</v>
      </c>
      <c r="AE2" s="21"/>
      <c r="AF2" s="21"/>
      <c r="AH2" s="98"/>
    </row>
    <row r="3" spans="1:38" ht="21">
      <c r="A3" s="21"/>
      <c r="B3" s="21"/>
      <c r="C3" s="54"/>
      <c r="D3" s="68"/>
      <c r="E3" s="21"/>
      <c r="F3" s="21"/>
      <c r="G3" s="21"/>
      <c r="H3" s="335" t="s">
        <v>4</v>
      </c>
      <c r="I3" s="335"/>
      <c r="J3" s="335"/>
      <c r="K3" s="335"/>
      <c r="L3" s="335"/>
      <c r="M3" s="335"/>
      <c r="N3" s="335"/>
      <c r="O3" s="335"/>
      <c r="P3" s="335"/>
      <c r="Q3" s="335"/>
      <c r="R3" s="335"/>
      <c r="S3" s="335"/>
      <c r="T3" s="335"/>
      <c r="U3" s="21"/>
      <c r="V3" s="21"/>
      <c r="W3" s="21"/>
      <c r="X3" s="21"/>
      <c r="Y3" s="21"/>
      <c r="Z3" s="21"/>
      <c r="AA3" s="21"/>
      <c r="AB3" s="21"/>
      <c r="AC3" s="21"/>
      <c r="AD3" s="9" t="s">
        <v>5</v>
      </c>
      <c r="AE3" s="21"/>
      <c r="AF3" s="21"/>
      <c r="AH3" s="98"/>
    </row>
    <row r="4" spans="1:38" ht="18.5">
      <c r="A4" s="21"/>
      <c r="B4" s="21"/>
      <c r="C4" s="21"/>
      <c r="D4" s="68"/>
      <c r="E4" s="21"/>
      <c r="F4" s="21"/>
      <c r="G4" s="21"/>
      <c r="H4" s="21"/>
      <c r="I4" s="21"/>
      <c r="J4" s="21"/>
      <c r="K4" s="21"/>
      <c r="L4" s="21"/>
      <c r="M4" s="21"/>
      <c r="N4" s="21"/>
      <c r="O4" s="21"/>
      <c r="P4" s="21"/>
      <c r="Q4" s="21"/>
      <c r="R4" s="21"/>
      <c r="S4" s="21"/>
      <c r="T4" s="21"/>
      <c r="U4" s="21"/>
      <c r="V4" s="21"/>
      <c r="W4" s="21"/>
      <c r="X4" s="21"/>
      <c r="Y4" s="21"/>
      <c r="Z4" s="21"/>
      <c r="AA4" s="21"/>
      <c r="AB4" s="21"/>
      <c r="AC4" s="21"/>
      <c r="AD4" s="9" t="s">
        <v>6</v>
      </c>
      <c r="AE4" s="21"/>
      <c r="AF4" s="21"/>
      <c r="AH4" s="98"/>
    </row>
    <row r="5" spans="1:38" ht="5.15"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4"/>
    </row>
    <row r="6" spans="1:38" ht="5.15" customHeight="1">
      <c r="A6" s="57"/>
      <c r="B6" s="9"/>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21"/>
      <c r="AG6" s="214"/>
      <c r="AK6" s="286"/>
      <c r="AL6" s="286"/>
    </row>
    <row r="7" spans="1:38" s="107" customFormat="1" ht="40" customHeight="1">
      <c r="A7" s="10"/>
      <c r="B7" s="598" t="s">
        <v>872</v>
      </c>
      <c r="C7" s="598"/>
      <c r="D7" s="598"/>
      <c r="E7" s="598"/>
      <c r="F7" s="598"/>
      <c r="G7" s="598"/>
      <c r="H7" s="598"/>
      <c r="I7" s="598"/>
      <c r="J7" s="598"/>
      <c r="K7" s="598"/>
      <c r="L7" s="598"/>
      <c r="M7" s="598"/>
      <c r="N7" s="598"/>
      <c r="O7" s="598"/>
      <c r="P7" s="598"/>
      <c r="Q7" s="598"/>
      <c r="R7" s="598"/>
      <c r="S7" s="598"/>
      <c r="T7" s="598"/>
      <c r="U7" s="598"/>
      <c r="V7" s="598"/>
      <c r="W7" s="598"/>
      <c r="X7" s="598"/>
      <c r="Y7" s="598"/>
      <c r="Z7" s="598"/>
      <c r="AA7" s="598"/>
      <c r="AB7" s="598"/>
      <c r="AC7" s="598"/>
      <c r="AD7" s="598"/>
      <c r="AE7" s="598"/>
      <c r="AF7" s="12"/>
      <c r="AG7" s="214"/>
      <c r="AH7" s="100"/>
      <c r="AI7" s="8"/>
      <c r="AJ7" s="8"/>
      <c r="AK7" s="287"/>
      <c r="AL7" s="287"/>
    </row>
    <row r="8" spans="1:38" ht="10" customHeight="1">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38" ht="26">
      <c r="A9" s="21"/>
      <c r="B9" s="8"/>
      <c r="C9" s="8"/>
      <c r="D9" s="8"/>
      <c r="E9" s="67"/>
      <c r="F9" s="67"/>
      <c r="G9" s="67"/>
      <c r="H9" s="67"/>
      <c r="I9" s="67"/>
      <c r="J9" s="639" t="s">
        <v>7</v>
      </c>
      <c r="K9" s="639"/>
      <c r="L9" s="639"/>
      <c r="M9" s="639"/>
      <c r="N9" s="639"/>
      <c r="O9" s="639"/>
      <c r="P9" s="639"/>
      <c r="Q9" s="639"/>
      <c r="R9" s="639"/>
      <c r="S9" s="639"/>
      <c r="T9" s="639"/>
      <c r="U9" s="639"/>
      <c r="V9" s="639"/>
      <c r="W9" s="639"/>
      <c r="X9" s="67"/>
      <c r="Y9" s="67"/>
      <c r="Z9" s="67"/>
      <c r="AA9" s="67"/>
      <c r="AB9" s="67"/>
      <c r="AC9" s="67"/>
      <c r="AD9" s="67"/>
      <c r="AE9" s="8"/>
      <c r="AF9" s="21"/>
      <c r="AG9" s="214"/>
    </row>
    <row r="10" spans="1:38" ht="20.25" customHeight="1">
      <c r="A10" s="21"/>
      <c r="B10" s="8"/>
      <c r="C10" s="8"/>
      <c r="D10" s="373" t="str">
        <f>"Events Ending 1st April "&amp;'Price List'!D2&amp;" - 31st March "&amp;'Price List'!E2</f>
        <v>Events Ending 1st April 2023 - 31st March 2024</v>
      </c>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67"/>
      <c r="AE10" s="8"/>
      <c r="AF10" s="21"/>
      <c r="AG10" s="214"/>
    </row>
    <row r="11" spans="1:38" ht="5.15"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214"/>
    </row>
    <row r="12" spans="1:38" ht="10" customHeight="1">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1:38" ht="18" customHeight="1">
      <c r="A13" s="21"/>
      <c r="B13" s="536" t="s">
        <v>29</v>
      </c>
      <c r="C13" s="536"/>
      <c r="D13" s="536"/>
      <c r="E13" s="536"/>
      <c r="F13" s="800">
        <f>Order!F58</f>
        <v>0</v>
      </c>
      <c r="G13" s="800"/>
      <c r="H13" s="800"/>
      <c r="I13" s="800"/>
      <c r="J13" s="800"/>
      <c r="K13" s="800"/>
      <c r="L13" s="800"/>
      <c r="M13" s="800"/>
      <c r="N13" s="800"/>
      <c r="O13" s="800"/>
      <c r="P13" s="800"/>
      <c r="Q13" s="800"/>
      <c r="R13" s="800"/>
      <c r="S13" s="800"/>
      <c r="T13" s="800"/>
      <c r="U13" s="800"/>
      <c r="V13" s="800"/>
      <c r="W13" s="800"/>
      <c r="X13" s="800"/>
      <c r="Y13" s="800"/>
      <c r="Z13" s="800"/>
      <c r="AA13" s="800"/>
      <c r="AB13" s="800"/>
      <c r="AC13" s="800"/>
      <c r="AD13" s="800"/>
      <c r="AE13" s="21"/>
      <c r="AF13" s="21"/>
    </row>
    <row r="14" spans="1:38" ht="18" customHeight="1">
      <c r="A14" s="21"/>
      <c r="B14" s="536"/>
      <c r="C14" s="536"/>
      <c r="D14" s="536"/>
      <c r="E14" s="536"/>
      <c r="F14" s="801"/>
      <c r="G14" s="801"/>
      <c r="H14" s="801"/>
      <c r="I14" s="801"/>
      <c r="J14" s="801"/>
      <c r="K14" s="801"/>
      <c r="L14" s="801"/>
      <c r="M14" s="801"/>
      <c r="N14" s="801"/>
      <c r="O14" s="801"/>
      <c r="P14" s="801"/>
      <c r="Q14" s="801"/>
      <c r="R14" s="801"/>
      <c r="S14" s="801"/>
      <c r="T14" s="801"/>
      <c r="U14" s="801"/>
      <c r="V14" s="801"/>
      <c r="W14" s="801"/>
      <c r="X14" s="801"/>
      <c r="Y14" s="801"/>
      <c r="Z14" s="801"/>
      <c r="AA14" s="801"/>
      <c r="AB14" s="801"/>
      <c r="AC14" s="801"/>
      <c r="AD14" s="801"/>
      <c r="AE14" s="21"/>
      <c r="AF14" s="21"/>
    </row>
    <row r="15" spans="1:38" ht="7"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8" ht="18" customHeight="1">
      <c r="A16" s="21"/>
      <c r="B16" s="536" t="s">
        <v>873</v>
      </c>
      <c r="C16" s="536"/>
      <c r="D16" s="536"/>
      <c r="E16" s="536"/>
      <c r="F16" s="813">
        <f>Order!F61</f>
        <v>0</v>
      </c>
      <c r="G16" s="813"/>
      <c r="H16" s="813"/>
      <c r="I16" s="813"/>
      <c r="J16" s="813"/>
      <c r="K16" s="813"/>
      <c r="L16" s="813"/>
      <c r="M16" s="813"/>
      <c r="N16" s="813"/>
      <c r="O16" s="813"/>
      <c r="P16" s="813"/>
      <c r="Q16" s="813"/>
      <c r="R16" s="813"/>
      <c r="S16" s="813"/>
      <c r="T16" s="813"/>
      <c r="U16" s="813"/>
      <c r="V16" s="813"/>
      <c r="W16" s="813"/>
      <c r="X16" s="813"/>
      <c r="Y16" s="813"/>
      <c r="Z16" s="813"/>
      <c r="AA16" s="813"/>
      <c r="AB16" s="813"/>
      <c r="AC16" s="813"/>
      <c r="AD16" s="813"/>
      <c r="AE16" s="21"/>
      <c r="AF16" s="21"/>
    </row>
    <row r="17" spans="1:36" ht="18" customHeight="1">
      <c r="A17" s="21"/>
      <c r="B17" s="536"/>
      <c r="C17" s="536"/>
      <c r="D17" s="536"/>
      <c r="E17" s="536"/>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21"/>
      <c r="AF17" s="21"/>
    </row>
    <row r="18" spans="1:36" ht="7"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6" s="284" customFormat="1" ht="18" customHeight="1">
      <c r="A19" s="21"/>
      <c r="B19" s="536" t="s">
        <v>31</v>
      </c>
      <c r="C19" s="536"/>
      <c r="D19" s="536"/>
      <c r="E19" s="809">
        <f>Order!F64</f>
        <v>0</v>
      </c>
      <c r="F19" s="810"/>
      <c r="G19" s="536" t="s">
        <v>32</v>
      </c>
      <c r="H19" s="536"/>
      <c r="I19" s="536"/>
      <c r="J19" s="815">
        <f>Order!K64</f>
        <v>0</v>
      </c>
      <c r="K19" s="815"/>
      <c r="L19" s="815"/>
      <c r="M19" s="815"/>
      <c r="N19" s="815"/>
      <c r="O19" s="815"/>
      <c r="P19" s="297"/>
      <c r="Q19" s="536" t="s">
        <v>33</v>
      </c>
      <c r="R19" s="536"/>
      <c r="S19" s="536"/>
      <c r="T19" s="802">
        <f>Order!T64</f>
        <v>0</v>
      </c>
      <c r="U19" s="802"/>
      <c r="V19" s="802"/>
      <c r="W19" s="802"/>
      <c r="X19" s="802"/>
      <c r="Y19" s="802"/>
      <c r="Z19" s="802"/>
      <c r="AA19" s="802"/>
      <c r="AB19" s="802"/>
      <c r="AC19" s="802"/>
      <c r="AD19" s="802"/>
      <c r="AE19" s="14"/>
      <c r="AF19" s="21"/>
      <c r="AG19" s="98"/>
      <c r="AH19" s="100"/>
      <c r="AI19" s="8"/>
      <c r="AJ19" s="8"/>
    </row>
    <row r="20" spans="1:36" s="284" customFormat="1" ht="18" customHeight="1">
      <c r="A20" s="21"/>
      <c r="B20" s="536"/>
      <c r="C20" s="536"/>
      <c r="D20" s="536"/>
      <c r="E20" s="811"/>
      <c r="F20" s="811"/>
      <c r="G20" s="536"/>
      <c r="H20" s="536"/>
      <c r="I20" s="536"/>
      <c r="J20" s="835"/>
      <c r="K20" s="835"/>
      <c r="L20" s="835"/>
      <c r="M20" s="835"/>
      <c r="N20" s="835"/>
      <c r="O20" s="835"/>
      <c r="P20" s="297"/>
      <c r="Q20" s="536"/>
      <c r="R20" s="536"/>
      <c r="S20" s="536"/>
      <c r="T20" s="803"/>
      <c r="U20" s="803"/>
      <c r="V20" s="803"/>
      <c r="W20" s="803"/>
      <c r="X20" s="803"/>
      <c r="Y20" s="803"/>
      <c r="Z20" s="803"/>
      <c r="AA20" s="803"/>
      <c r="AB20" s="803"/>
      <c r="AC20" s="803"/>
      <c r="AD20" s="803"/>
      <c r="AE20" s="14"/>
      <c r="AF20" s="21"/>
      <c r="AG20" s="98"/>
      <c r="AH20" s="100"/>
      <c r="AI20" s="8"/>
      <c r="AJ20" s="8"/>
    </row>
    <row r="21" spans="1:36" s="284" customFormat="1" ht="7" customHeight="1">
      <c r="A21" s="21"/>
      <c r="B21" s="21"/>
      <c r="C21" s="21"/>
      <c r="D21" s="21"/>
      <c r="E21" s="21"/>
      <c r="F21" s="21"/>
      <c r="G21" s="21"/>
      <c r="H21" s="21"/>
      <c r="I21" s="21"/>
      <c r="J21" s="21"/>
      <c r="K21" s="21"/>
      <c r="L21" s="21"/>
      <c r="M21" s="21"/>
      <c r="N21" s="21"/>
      <c r="O21" s="21"/>
      <c r="P21" s="297"/>
      <c r="Q21" s="21"/>
      <c r="R21" s="21"/>
      <c r="S21" s="21"/>
      <c r="T21" s="21"/>
      <c r="U21" s="21"/>
      <c r="V21" s="21"/>
      <c r="W21" s="21"/>
      <c r="X21" s="21"/>
      <c r="Y21" s="21"/>
      <c r="Z21" s="21"/>
      <c r="AA21" s="21"/>
      <c r="AB21" s="21"/>
      <c r="AC21" s="21"/>
      <c r="AD21" s="21"/>
      <c r="AE21" s="21"/>
      <c r="AF21" s="21"/>
      <c r="AG21" s="98"/>
      <c r="AH21" s="100"/>
      <c r="AI21" s="8"/>
      <c r="AJ21" s="8"/>
    </row>
    <row r="22" spans="1:36" s="284" customFormat="1" ht="18" customHeight="1">
      <c r="A22" s="21"/>
      <c r="B22" s="536" t="s">
        <v>874</v>
      </c>
      <c r="C22" s="536"/>
      <c r="D22" s="536"/>
      <c r="E22" s="536"/>
      <c r="F22" s="807">
        <f>Order!F67</f>
        <v>0</v>
      </c>
      <c r="G22" s="807"/>
      <c r="H22" s="807"/>
      <c r="I22" s="807"/>
      <c r="J22" s="807"/>
      <c r="K22" s="807"/>
      <c r="L22" s="807"/>
      <c r="M22" s="807"/>
      <c r="N22" s="807"/>
      <c r="O22" s="807"/>
      <c r="P22" s="807"/>
      <c r="Q22" s="807"/>
      <c r="R22" s="807"/>
      <c r="S22" s="807"/>
      <c r="T22" s="807"/>
      <c r="U22" s="807"/>
      <c r="V22" s="807"/>
      <c r="W22" s="807"/>
      <c r="X22" s="807"/>
      <c r="Y22" s="807"/>
      <c r="Z22" s="807"/>
      <c r="AA22" s="807"/>
      <c r="AB22" s="807"/>
      <c r="AC22" s="807"/>
      <c r="AD22" s="807"/>
      <c r="AE22" s="14"/>
      <c r="AF22" s="21"/>
      <c r="AG22" s="98"/>
      <c r="AH22" s="100"/>
      <c r="AI22" s="8"/>
      <c r="AJ22" s="8"/>
    </row>
    <row r="23" spans="1:36" s="284" customFormat="1" ht="18" customHeight="1">
      <c r="A23" s="21"/>
      <c r="B23" s="536"/>
      <c r="C23" s="536"/>
      <c r="D23" s="536"/>
      <c r="E23" s="536"/>
      <c r="F23" s="808"/>
      <c r="G23" s="808"/>
      <c r="H23" s="808"/>
      <c r="I23" s="808"/>
      <c r="J23" s="808"/>
      <c r="K23" s="808"/>
      <c r="L23" s="808"/>
      <c r="M23" s="808"/>
      <c r="N23" s="808"/>
      <c r="O23" s="808"/>
      <c r="P23" s="808"/>
      <c r="Q23" s="808"/>
      <c r="R23" s="808"/>
      <c r="S23" s="808"/>
      <c r="T23" s="808"/>
      <c r="U23" s="808"/>
      <c r="V23" s="808"/>
      <c r="W23" s="808"/>
      <c r="X23" s="808"/>
      <c r="Y23" s="808"/>
      <c r="Z23" s="808"/>
      <c r="AA23" s="808"/>
      <c r="AB23" s="808"/>
      <c r="AC23" s="808"/>
      <c r="AD23" s="808"/>
      <c r="AE23" s="14"/>
      <c r="AF23" s="21"/>
      <c r="AG23" s="98"/>
      <c r="AH23" s="100"/>
      <c r="AI23" s="8"/>
      <c r="AJ23" s="8"/>
    </row>
    <row r="24" spans="1:36" s="284" customFormat="1" ht="7" customHeight="1">
      <c r="A24" s="21"/>
      <c r="B24" s="15"/>
      <c r="C24" s="15"/>
      <c r="D24" s="15"/>
      <c r="E24" s="15"/>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98"/>
      <c r="AH24" s="100"/>
      <c r="AI24" s="8"/>
      <c r="AJ24" s="8"/>
    </row>
    <row r="25" spans="1:36" s="284" customFormat="1" ht="18" customHeight="1">
      <c r="A25" s="21"/>
      <c r="B25" s="536" t="s">
        <v>875</v>
      </c>
      <c r="C25" s="536"/>
      <c r="D25" s="536"/>
      <c r="E25" s="536"/>
      <c r="F25" s="807">
        <f>Order!F70</f>
        <v>0</v>
      </c>
      <c r="G25" s="807"/>
      <c r="H25" s="807"/>
      <c r="I25" s="807"/>
      <c r="J25" s="807"/>
      <c r="K25" s="807"/>
      <c r="L25" s="807"/>
      <c r="M25" s="807"/>
      <c r="N25" s="807"/>
      <c r="O25" s="807"/>
      <c r="P25" s="807"/>
      <c r="Q25" s="807"/>
      <c r="R25" s="807"/>
      <c r="S25" s="807"/>
      <c r="T25" s="807"/>
      <c r="U25" s="807"/>
      <c r="V25" s="807"/>
      <c r="W25" s="807"/>
      <c r="X25" s="807"/>
      <c r="Y25" s="807"/>
      <c r="Z25" s="807"/>
      <c r="AA25" s="807"/>
      <c r="AB25" s="807"/>
      <c r="AC25" s="807"/>
      <c r="AD25" s="807"/>
      <c r="AE25" s="14"/>
      <c r="AF25" s="21"/>
      <c r="AG25" s="98"/>
      <c r="AH25" s="100"/>
      <c r="AI25" s="8"/>
      <c r="AJ25" s="8"/>
    </row>
    <row r="26" spans="1:36" s="284" customFormat="1" ht="18" customHeight="1">
      <c r="A26" s="21"/>
      <c r="B26" s="536"/>
      <c r="C26" s="536"/>
      <c r="D26" s="536"/>
      <c r="E26" s="536"/>
      <c r="F26" s="808"/>
      <c r="G26" s="808"/>
      <c r="H26" s="808"/>
      <c r="I26" s="808"/>
      <c r="J26" s="808"/>
      <c r="K26" s="808"/>
      <c r="L26" s="808"/>
      <c r="M26" s="808"/>
      <c r="N26" s="808"/>
      <c r="O26" s="808"/>
      <c r="P26" s="808"/>
      <c r="Q26" s="808"/>
      <c r="R26" s="808"/>
      <c r="S26" s="808"/>
      <c r="T26" s="808"/>
      <c r="U26" s="808"/>
      <c r="V26" s="808"/>
      <c r="W26" s="808"/>
      <c r="X26" s="808"/>
      <c r="Y26" s="808"/>
      <c r="Z26" s="808"/>
      <c r="AA26" s="808"/>
      <c r="AB26" s="808"/>
      <c r="AC26" s="808"/>
      <c r="AD26" s="808"/>
      <c r="AE26" s="14"/>
      <c r="AF26" s="21"/>
      <c r="AG26" s="98"/>
      <c r="AH26" s="100"/>
      <c r="AI26" s="8"/>
      <c r="AJ26" s="8"/>
    </row>
    <row r="27" spans="1:36" s="284" customFormat="1" ht="7"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98"/>
      <c r="AH27" s="100"/>
      <c r="AI27" s="8"/>
      <c r="AJ27" s="8"/>
    </row>
    <row r="28" spans="1:36" s="284" customFormat="1" ht="18" customHeight="1">
      <c r="A28" s="21"/>
      <c r="B28" s="399" t="s">
        <v>36</v>
      </c>
      <c r="C28" s="399"/>
      <c r="D28" s="399"/>
      <c r="E28" s="399"/>
      <c r="F28" s="807">
        <f>Order!F73</f>
        <v>0</v>
      </c>
      <c r="G28" s="807"/>
      <c r="H28" s="807"/>
      <c r="I28" s="807"/>
      <c r="J28" s="807"/>
      <c r="K28" s="807"/>
      <c r="L28" s="807"/>
      <c r="M28" s="807"/>
      <c r="N28" s="807"/>
      <c r="O28" s="807"/>
      <c r="P28" s="807"/>
      <c r="Q28" s="536" t="s">
        <v>37</v>
      </c>
      <c r="R28" s="536"/>
      <c r="S28" s="536"/>
      <c r="T28" s="813">
        <f>Order!T73</f>
        <v>0</v>
      </c>
      <c r="U28" s="813"/>
      <c r="V28" s="813"/>
      <c r="W28" s="813"/>
      <c r="X28" s="813"/>
      <c r="Y28" s="813"/>
      <c r="Z28" s="813"/>
      <c r="AA28" s="813"/>
      <c r="AB28" s="813"/>
      <c r="AC28" s="813"/>
      <c r="AD28" s="813"/>
      <c r="AE28" s="14"/>
      <c r="AF28" s="21"/>
      <c r="AG28" s="98"/>
      <c r="AH28" s="100"/>
      <c r="AI28" s="8"/>
      <c r="AJ28" s="8"/>
    </row>
    <row r="29" spans="1:36" s="284" customFormat="1" ht="18" customHeight="1">
      <c r="A29" s="21"/>
      <c r="B29" s="399"/>
      <c r="C29" s="399"/>
      <c r="D29" s="399"/>
      <c r="E29" s="399"/>
      <c r="F29" s="808"/>
      <c r="G29" s="808"/>
      <c r="H29" s="808"/>
      <c r="I29" s="808"/>
      <c r="J29" s="808"/>
      <c r="K29" s="808"/>
      <c r="L29" s="808"/>
      <c r="M29" s="808"/>
      <c r="N29" s="808"/>
      <c r="O29" s="808"/>
      <c r="P29" s="808"/>
      <c r="Q29" s="536"/>
      <c r="R29" s="536"/>
      <c r="S29" s="536"/>
      <c r="T29" s="814"/>
      <c r="U29" s="814"/>
      <c r="V29" s="814"/>
      <c r="W29" s="814"/>
      <c r="X29" s="814"/>
      <c r="Y29" s="814"/>
      <c r="Z29" s="814"/>
      <c r="AA29" s="814"/>
      <c r="AB29" s="814"/>
      <c r="AC29" s="814"/>
      <c r="AD29" s="814"/>
      <c r="AE29" s="14"/>
      <c r="AF29" s="21"/>
      <c r="AG29" s="98"/>
      <c r="AH29" s="100"/>
      <c r="AI29" s="8"/>
      <c r="AJ29" s="8"/>
    </row>
    <row r="30" spans="1:36" s="284" customFormat="1" ht="7"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98"/>
      <c r="AH30" s="100"/>
      <c r="AI30" s="8"/>
      <c r="AJ30" s="8"/>
    </row>
    <row r="31" spans="1:36" s="284" customFormat="1" ht="18" customHeight="1">
      <c r="A31" s="21"/>
      <c r="B31" s="399" t="s">
        <v>38</v>
      </c>
      <c r="C31" s="399"/>
      <c r="D31" s="399"/>
      <c r="E31" s="399"/>
      <c r="F31" s="807">
        <f>Order!F76</f>
        <v>0</v>
      </c>
      <c r="G31" s="807"/>
      <c r="H31" s="807"/>
      <c r="I31" s="807"/>
      <c r="J31" s="807"/>
      <c r="K31" s="807"/>
      <c r="L31" s="807"/>
      <c r="M31" s="807"/>
      <c r="N31" s="807"/>
      <c r="O31" s="807"/>
      <c r="P31" s="807"/>
      <c r="Q31" s="399" t="s">
        <v>39</v>
      </c>
      <c r="R31" s="399"/>
      <c r="S31" s="399"/>
      <c r="T31" s="807">
        <f>Order!T76</f>
        <v>0</v>
      </c>
      <c r="U31" s="807"/>
      <c r="V31" s="807"/>
      <c r="W31" s="807"/>
      <c r="X31" s="807"/>
      <c r="Y31" s="807"/>
      <c r="Z31" s="807"/>
      <c r="AA31" s="807"/>
      <c r="AB31" s="807"/>
      <c r="AC31" s="807"/>
      <c r="AD31" s="807"/>
      <c r="AE31" s="14"/>
      <c r="AF31" s="21"/>
      <c r="AG31" s="98"/>
      <c r="AH31" s="100"/>
      <c r="AI31" s="8"/>
      <c r="AJ31" s="8"/>
    </row>
    <row r="32" spans="1:36" s="284" customFormat="1" ht="18" customHeight="1">
      <c r="A32" s="21"/>
      <c r="B32" s="399"/>
      <c r="C32" s="399"/>
      <c r="D32" s="399"/>
      <c r="E32" s="399"/>
      <c r="F32" s="808"/>
      <c r="G32" s="808"/>
      <c r="H32" s="808"/>
      <c r="I32" s="808"/>
      <c r="J32" s="808"/>
      <c r="K32" s="808"/>
      <c r="L32" s="808"/>
      <c r="M32" s="808"/>
      <c r="N32" s="808"/>
      <c r="O32" s="808"/>
      <c r="P32" s="808"/>
      <c r="Q32" s="399"/>
      <c r="R32" s="399"/>
      <c r="S32" s="399"/>
      <c r="T32" s="808"/>
      <c r="U32" s="808"/>
      <c r="V32" s="808"/>
      <c r="W32" s="808"/>
      <c r="X32" s="808"/>
      <c r="Y32" s="808"/>
      <c r="Z32" s="808"/>
      <c r="AA32" s="808"/>
      <c r="AB32" s="808"/>
      <c r="AC32" s="808"/>
      <c r="AD32" s="808"/>
      <c r="AE32" s="14"/>
      <c r="AF32" s="21"/>
      <c r="AG32" s="98"/>
      <c r="AH32" s="100"/>
      <c r="AI32" s="8"/>
      <c r="AJ32" s="8"/>
    </row>
    <row r="33" spans="1:36" s="284" customFormat="1" ht="7"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98"/>
      <c r="AH33" s="100"/>
      <c r="AI33" s="8"/>
      <c r="AJ33" s="8"/>
    </row>
    <row r="34" spans="1:36" s="284" customFormat="1" ht="18" customHeight="1">
      <c r="A34" s="21"/>
      <c r="B34" s="536" t="s">
        <v>40</v>
      </c>
      <c r="C34" s="536"/>
      <c r="D34" s="536"/>
      <c r="E34" s="536"/>
      <c r="F34" s="807">
        <f>Order!F79</f>
        <v>0</v>
      </c>
      <c r="G34" s="807"/>
      <c r="H34" s="807"/>
      <c r="I34" s="807"/>
      <c r="J34" s="807"/>
      <c r="K34" s="807"/>
      <c r="L34" s="807"/>
      <c r="M34" s="807"/>
      <c r="N34" s="807"/>
      <c r="O34" s="807"/>
      <c r="P34" s="807"/>
      <c r="Q34" s="807"/>
      <c r="R34" s="21"/>
      <c r="S34" s="536" t="s">
        <v>41</v>
      </c>
      <c r="T34" s="536"/>
      <c r="U34" s="536"/>
      <c r="V34" s="807">
        <f>Order!W79</f>
        <v>0</v>
      </c>
      <c r="W34" s="807"/>
      <c r="X34" s="807"/>
      <c r="Y34" s="807"/>
      <c r="Z34" s="807"/>
      <c r="AA34" s="807"/>
      <c r="AB34" s="807"/>
      <c r="AC34" s="807"/>
      <c r="AD34" s="807"/>
      <c r="AE34" s="14"/>
      <c r="AF34" s="21"/>
      <c r="AG34" s="98"/>
      <c r="AH34" s="100"/>
      <c r="AI34" s="8"/>
      <c r="AJ34" s="8"/>
    </row>
    <row r="35" spans="1:36" ht="18" customHeight="1">
      <c r="A35" s="21"/>
      <c r="B35" s="536"/>
      <c r="C35" s="536"/>
      <c r="D35" s="536"/>
      <c r="E35" s="536"/>
      <c r="F35" s="808"/>
      <c r="G35" s="808"/>
      <c r="H35" s="808"/>
      <c r="I35" s="808"/>
      <c r="J35" s="808"/>
      <c r="K35" s="808"/>
      <c r="L35" s="808"/>
      <c r="M35" s="808"/>
      <c r="N35" s="808"/>
      <c r="O35" s="808"/>
      <c r="P35" s="808"/>
      <c r="Q35" s="808"/>
      <c r="R35" s="21"/>
      <c r="S35" s="536"/>
      <c r="T35" s="536"/>
      <c r="U35" s="536"/>
      <c r="V35" s="808"/>
      <c r="W35" s="808"/>
      <c r="X35" s="808"/>
      <c r="Y35" s="808"/>
      <c r="Z35" s="808"/>
      <c r="AA35" s="808"/>
      <c r="AB35" s="808"/>
      <c r="AC35" s="808"/>
      <c r="AD35" s="808"/>
      <c r="AE35" s="14"/>
      <c r="AF35" s="21"/>
    </row>
    <row r="36" spans="1:36" ht="7"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36" ht="18" customHeight="1">
      <c r="A37" s="21"/>
      <c r="B37" s="536" t="s">
        <v>42</v>
      </c>
      <c r="C37" s="536"/>
      <c r="D37" s="536"/>
      <c r="E37" s="536"/>
      <c r="F37" s="800">
        <f>Order!F82</f>
        <v>0</v>
      </c>
      <c r="G37" s="800"/>
      <c r="H37" s="800"/>
      <c r="I37" s="800"/>
      <c r="J37" s="800"/>
      <c r="K37" s="800"/>
      <c r="L37" s="800"/>
      <c r="M37" s="800"/>
      <c r="N37" s="800"/>
      <c r="O37" s="800"/>
      <c r="P37" s="800"/>
      <c r="Q37" s="536" t="s">
        <v>43</v>
      </c>
      <c r="R37" s="536"/>
      <c r="S37" s="536"/>
      <c r="T37" s="536"/>
      <c r="U37" s="802">
        <f>Order!U82</f>
        <v>0</v>
      </c>
      <c r="V37" s="802"/>
      <c r="W37" s="802"/>
      <c r="X37" s="802"/>
      <c r="Y37" s="802"/>
      <c r="Z37" s="802"/>
      <c r="AA37" s="802"/>
      <c r="AB37" s="802"/>
      <c r="AC37" s="802"/>
      <c r="AD37" s="802"/>
      <c r="AE37" s="14"/>
      <c r="AF37" s="21"/>
    </row>
    <row r="38" spans="1:36" ht="18" customHeight="1">
      <c r="A38" s="21"/>
      <c r="B38" s="536"/>
      <c r="C38" s="536"/>
      <c r="D38" s="536"/>
      <c r="E38" s="536"/>
      <c r="F38" s="801"/>
      <c r="G38" s="801"/>
      <c r="H38" s="801"/>
      <c r="I38" s="801"/>
      <c r="J38" s="801"/>
      <c r="K38" s="801"/>
      <c r="L38" s="801"/>
      <c r="M38" s="801"/>
      <c r="N38" s="801"/>
      <c r="O38" s="801"/>
      <c r="P38" s="801"/>
      <c r="Q38" s="536"/>
      <c r="R38" s="536"/>
      <c r="S38" s="536"/>
      <c r="T38" s="536"/>
      <c r="U38" s="803"/>
      <c r="V38" s="803"/>
      <c r="W38" s="803"/>
      <c r="X38" s="803"/>
      <c r="Y38" s="803"/>
      <c r="Z38" s="803"/>
      <c r="AA38" s="803"/>
      <c r="AB38" s="803"/>
      <c r="AC38" s="803"/>
      <c r="AD38" s="803"/>
      <c r="AE38" s="14"/>
      <c r="AF38" s="21"/>
    </row>
    <row r="39" spans="1:36" ht="7"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1:36" ht="18" customHeight="1">
      <c r="A40" s="21"/>
      <c r="B40" s="536" t="s">
        <v>44</v>
      </c>
      <c r="C40" s="536"/>
      <c r="D40" s="536"/>
      <c r="E40" s="536"/>
      <c r="F40" s="800">
        <f>Order!F85</f>
        <v>0</v>
      </c>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0"/>
      <c r="AE40" s="14"/>
      <c r="AF40" s="21"/>
    </row>
    <row r="41" spans="1:36" ht="18" customHeight="1">
      <c r="A41" s="21"/>
      <c r="B41" s="536"/>
      <c r="C41" s="536"/>
      <c r="D41" s="536"/>
      <c r="E41" s="536"/>
      <c r="F41" s="801"/>
      <c r="G41" s="801"/>
      <c r="H41" s="801"/>
      <c r="I41" s="801"/>
      <c r="J41" s="801"/>
      <c r="K41" s="801"/>
      <c r="L41" s="801"/>
      <c r="M41" s="801"/>
      <c r="N41" s="801"/>
      <c r="O41" s="801"/>
      <c r="P41" s="801"/>
      <c r="Q41" s="801"/>
      <c r="R41" s="801"/>
      <c r="S41" s="801"/>
      <c r="T41" s="801"/>
      <c r="U41" s="801"/>
      <c r="V41" s="801"/>
      <c r="W41" s="801"/>
      <c r="X41" s="801"/>
      <c r="Y41" s="801"/>
      <c r="Z41" s="801"/>
      <c r="AA41" s="801"/>
      <c r="AB41" s="801"/>
      <c r="AC41" s="801"/>
      <c r="AD41" s="801"/>
      <c r="AE41" s="14"/>
      <c r="AF41" s="21"/>
    </row>
    <row r="42" spans="1:36" ht="7"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1:36" ht="18" customHeight="1">
      <c r="A43" s="21"/>
      <c r="B43" s="536" t="s">
        <v>45</v>
      </c>
      <c r="C43" s="536"/>
      <c r="D43" s="536"/>
      <c r="E43" s="536"/>
      <c r="F43" s="807">
        <f>Order!F88</f>
        <v>0</v>
      </c>
      <c r="G43" s="807"/>
      <c r="H43" s="807"/>
      <c r="I43" s="807"/>
      <c r="J43" s="807"/>
      <c r="K43" s="807"/>
      <c r="L43" s="807"/>
      <c r="M43" s="807"/>
      <c r="N43" s="807"/>
      <c r="O43" s="807"/>
      <c r="P43" s="536" t="s">
        <v>46</v>
      </c>
      <c r="Q43" s="536"/>
      <c r="R43" s="536"/>
      <c r="S43" s="536"/>
      <c r="T43" s="807">
        <f>Order!T88</f>
        <v>0</v>
      </c>
      <c r="U43" s="807"/>
      <c r="V43" s="807"/>
      <c r="W43" s="807"/>
      <c r="X43" s="807"/>
      <c r="Y43" s="807"/>
      <c r="Z43" s="807"/>
      <c r="AA43" s="807"/>
      <c r="AB43" s="807"/>
      <c r="AC43" s="807"/>
      <c r="AD43" s="807"/>
      <c r="AE43" s="14"/>
      <c r="AF43" s="21"/>
    </row>
    <row r="44" spans="1:36" ht="18" customHeight="1">
      <c r="A44" s="21"/>
      <c r="B44" s="536"/>
      <c r="C44" s="536"/>
      <c r="D44" s="536"/>
      <c r="E44" s="536"/>
      <c r="F44" s="808"/>
      <c r="G44" s="808"/>
      <c r="H44" s="808"/>
      <c r="I44" s="808"/>
      <c r="J44" s="808"/>
      <c r="K44" s="808"/>
      <c r="L44" s="808"/>
      <c r="M44" s="808"/>
      <c r="N44" s="808"/>
      <c r="O44" s="808"/>
      <c r="P44" s="536"/>
      <c r="Q44" s="536"/>
      <c r="R44" s="536"/>
      <c r="S44" s="536"/>
      <c r="T44" s="808"/>
      <c r="U44" s="808"/>
      <c r="V44" s="808"/>
      <c r="W44" s="808"/>
      <c r="X44" s="808"/>
      <c r="Y44" s="808"/>
      <c r="Z44" s="808"/>
      <c r="AA44" s="808"/>
      <c r="AB44" s="808"/>
      <c r="AC44" s="808"/>
      <c r="AD44" s="808"/>
      <c r="AE44" s="14"/>
      <c r="AF44" s="21"/>
    </row>
    <row r="45" spans="1:36" ht="7"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1:36" ht="18" customHeight="1">
      <c r="A46" s="21"/>
      <c r="B46" s="560" t="s">
        <v>47</v>
      </c>
      <c r="C46" s="560"/>
      <c r="D46" s="560"/>
      <c r="E46" s="560"/>
      <c r="F46" s="807">
        <f>Order!F91</f>
        <v>0</v>
      </c>
      <c r="G46" s="807"/>
      <c r="H46" s="807"/>
      <c r="I46" s="807"/>
      <c r="J46" s="807"/>
      <c r="K46" s="807"/>
      <c r="L46" s="807"/>
      <c r="M46" s="807"/>
      <c r="N46" s="807"/>
      <c r="O46" s="807"/>
      <c r="P46" s="536" t="s">
        <v>48</v>
      </c>
      <c r="Q46" s="536"/>
      <c r="R46" s="536"/>
      <c r="S46" s="536"/>
      <c r="T46" s="807">
        <f>Order!T91</f>
        <v>0</v>
      </c>
      <c r="U46" s="807"/>
      <c r="V46" s="807"/>
      <c r="W46" s="807"/>
      <c r="X46" s="807"/>
      <c r="Y46" s="807"/>
      <c r="Z46" s="807"/>
      <c r="AA46" s="807"/>
      <c r="AB46" s="807"/>
      <c r="AC46" s="807"/>
      <c r="AD46" s="807"/>
      <c r="AE46" s="14"/>
      <c r="AF46" s="21"/>
    </row>
    <row r="47" spans="1:36" ht="18" customHeight="1">
      <c r="A47" s="21"/>
      <c r="B47" s="560"/>
      <c r="C47" s="560"/>
      <c r="D47" s="560"/>
      <c r="E47" s="560"/>
      <c r="F47" s="808"/>
      <c r="G47" s="808"/>
      <c r="H47" s="808"/>
      <c r="I47" s="808"/>
      <c r="J47" s="808"/>
      <c r="K47" s="808"/>
      <c r="L47" s="808"/>
      <c r="M47" s="808"/>
      <c r="N47" s="808"/>
      <c r="O47" s="808"/>
      <c r="P47" s="536"/>
      <c r="Q47" s="536"/>
      <c r="R47" s="536"/>
      <c r="S47" s="536"/>
      <c r="T47" s="808"/>
      <c r="U47" s="808"/>
      <c r="V47" s="808"/>
      <c r="W47" s="808"/>
      <c r="X47" s="808"/>
      <c r="Y47" s="808"/>
      <c r="Z47" s="808"/>
      <c r="AA47" s="808"/>
      <c r="AB47" s="808"/>
      <c r="AC47" s="808"/>
      <c r="AD47" s="808"/>
      <c r="AE47" s="14"/>
      <c r="AF47" s="21"/>
    </row>
    <row r="48" spans="1:36" s="125" customFormat="1" ht="12" customHeight="1" thickBo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7"/>
      <c r="AC48" s="57"/>
      <c r="AD48" s="50"/>
      <c r="AE48" s="50"/>
      <c r="AF48" s="50"/>
      <c r="AG48" s="250"/>
      <c r="AH48" s="231"/>
      <c r="AI48" s="250"/>
      <c r="AJ48" s="249"/>
    </row>
    <row r="49" spans="1:36" ht="25" customHeight="1" thickBot="1">
      <c r="A49" s="21"/>
      <c r="B49" s="804" t="s">
        <v>49</v>
      </c>
      <c r="C49" s="805"/>
      <c r="D49" s="805"/>
      <c r="E49" s="805"/>
      <c r="F49" s="805"/>
      <c r="G49" s="805"/>
      <c r="H49" s="805"/>
      <c r="I49" s="805"/>
      <c r="J49" s="805"/>
      <c r="K49" s="805"/>
      <c r="L49" s="805"/>
      <c r="M49" s="805"/>
      <c r="N49" s="805"/>
      <c r="O49" s="805"/>
      <c r="P49" s="805"/>
      <c r="Q49" s="805"/>
      <c r="R49" s="805"/>
      <c r="S49" s="805"/>
      <c r="T49" s="805"/>
      <c r="U49" s="805"/>
      <c r="V49" s="805"/>
      <c r="W49" s="805"/>
      <c r="X49" s="805"/>
      <c r="Y49" s="805"/>
      <c r="Z49" s="805"/>
      <c r="AA49" s="805"/>
      <c r="AB49" s="805"/>
      <c r="AC49" s="805"/>
      <c r="AD49" s="805"/>
      <c r="AE49" s="806"/>
      <c r="AF49" s="21"/>
    </row>
    <row r="50" spans="1:36" ht="7" customHeight="1">
      <c r="A50" s="21"/>
      <c r="B50" s="166"/>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167"/>
      <c r="AF50" s="21"/>
    </row>
    <row r="51" spans="1:36" s="284" customFormat="1" ht="14.5" customHeight="1">
      <c r="A51" s="21"/>
      <c r="B51" s="565" t="s">
        <v>50</v>
      </c>
      <c r="C51" s="532"/>
      <c r="D51" s="532"/>
      <c r="E51" s="532"/>
      <c r="F51" s="566"/>
      <c r="G51" s="566"/>
      <c r="H51" s="566"/>
      <c r="I51" s="566"/>
      <c r="J51" s="566"/>
      <c r="K51" s="566"/>
      <c r="L51" s="536" t="s">
        <v>51</v>
      </c>
      <c r="M51" s="536"/>
      <c r="N51" s="536"/>
      <c r="O51" s="536"/>
      <c r="P51" s="533"/>
      <c r="Q51" s="533"/>
      <c r="R51" s="533"/>
      <c r="S51" s="533"/>
      <c r="T51" s="533"/>
      <c r="U51" s="533"/>
      <c r="V51" s="533"/>
      <c r="W51" s="533"/>
      <c r="X51" s="533"/>
      <c r="Y51" s="533"/>
      <c r="Z51" s="533"/>
      <c r="AA51" s="533"/>
      <c r="AB51" s="533"/>
      <c r="AC51" s="533"/>
      <c r="AD51" s="14"/>
      <c r="AE51" s="168"/>
      <c r="AF51" s="21"/>
      <c r="AG51" s="98"/>
      <c r="AH51" s="100"/>
      <c r="AI51" s="8"/>
      <c r="AJ51" s="8"/>
    </row>
    <row r="52" spans="1:36" s="284" customFormat="1" ht="14.5" customHeight="1">
      <c r="A52" s="21"/>
      <c r="B52" s="565"/>
      <c r="C52" s="532"/>
      <c r="D52" s="532"/>
      <c r="E52" s="532"/>
      <c r="F52" s="567"/>
      <c r="G52" s="567"/>
      <c r="H52" s="567"/>
      <c r="I52" s="567"/>
      <c r="J52" s="567"/>
      <c r="K52" s="567"/>
      <c r="L52" s="536"/>
      <c r="M52" s="536"/>
      <c r="N52" s="536"/>
      <c r="O52" s="536"/>
      <c r="P52" s="534"/>
      <c r="Q52" s="534"/>
      <c r="R52" s="534"/>
      <c r="S52" s="534"/>
      <c r="T52" s="534"/>
      <c r="U52" s="534"/>
      <c r="V52" s="534"/>
      <c r="W52" s="534"/>
      <c r="X52" s="534"/>
      <c r="Y52" s="534"/>
      <c r="Z52" s="534"/>
      <c r="AA52" s="534"/>
      <c r="AB52" s="534"/>
      <c r="AC52" s="534"/>
      <c r="AD52" s="14"/>
      <c r="AE52" s="168"/>
      <c r="AF52" s="21"/>
      <c r="AG52" s="98"/>
      <c r="AH52" s="100"/>
      <c r="AI52" s="8"/>
      <c r="AJ52" s="8"/>
    </row>
    <row r="53" spans="1:36" s="284" customFormat="1" ht="7" customHeight="1">
      <c r="A53" s="21"/>
      <c r="B53" s="166"/>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167"/>
      <c r="AF53" s="21"/>
      <c r="AG53" s="98"/>
      <c r="AH53" s="100"/>
      <c r="AI53" s="8"/>
      <c r="AJ53" s="8"/>
    </row>
    <row r="54" spans="1:36" s="284" customFormat="1" ht="14.5" customHeight="1">
      <c r="A54" s="21"/>
      <c r="B54" s="565" t="s">
        <v>52</v>
      </c>
      <c r="C54" s="532"/>
      <c r="D54" s="532"/>
      <c r="E54" s="532"/>
      <c r="F54" s="566"/>
      <c r="G54" s="566"/>
      <c r="H54" s="566"/>
      <c r="I54" s="566"/>
      <c r="J54" s="566"/>
      <c r="K54" s="566"/>
      <c r="L54" s="532" t="s">
        <v>53</v>
      </c>
      <c r="M54" s="532"/>
      <c r="N54" s="532"/>
      <c r="O54" s="532"/>
      <c r="P54" s="533"/>
      <c r="Q54" s="533"/>
      <c r="R54" s="533"/>
      <c r="S54" s="533"/>
      <c r="T54" s="533"/>
      <c r="U54" s="533"/>
      <c r="V54" s="533"/>
      <c r="W54" s="533"/>
      <c r="X54" s="533"/>
      <c r="Y54" s="533"/>
      <c r="Z54" s="533"/>
      <c r="AA54" s="533"/>
      <c r="AB54" s="533"/>
      <c r="AC54" s="533"/>
      <c r="AD54" s="14"/>
      <c r="AE54" s="168"/>
      <c r="AF54" s="21"/>
      <c r="AG54" s="98"/>
      <c r="AH54" s="100"/>
      <c r="AI54" s="8"/>
      <c r="AJ54" s="8"/>
    </row>
    <row r="55" spans="1:36" s="284" customFormat="1" ht="14.5" customHeight="1">
      <c r="A55" s="21"/>
      <c r="B55" s="565"/>
      <c r="C55" s="532"/>
      <c r="D55" s="532"/>
      <c r="E55" s="532"/>
      <c r="F55" s="567"/>
      <c r="G55" s="567"/>
      <c r="H55" s="567"/>
      <c r="I55" s="567"/>
      <c r="J55" s="567"/>
      <c r="K55" s="567"/>
      <c r="L55" s="532"/>
      <c r="M55" s="532"/>
      <c r="N55" s="532"/>
      <c r="O55" s="532"/>
      <c r="P55" s="534"/>
      <c r="Q55" s="534"/>
      <c r="R55" s="534"/>
      <c r="S55" s="534"/>
      <c r="T55" s="534"/>
      <c r="U55" s="534"/>
      <c r="V55" s="534"/>
      <c r="W55" s="534"/>
      <c r="X55" s="534"/>
      <c r="Y55" s="534"/>
      <c r="Z55" s="534"/>
      <c r="AA55" s="534"/>
      <c r="AB55" s="534"/>
      <c r="AC55" s="534"/>
      <c r="AD55" s="14"/>
      <c r="AE55" s="168"/>
      <c r="AF55" s="21"/>
      <c r="AG55" s="98"/>
      <c r="AH55" s="100"/>
      <c r="AI55" s="8"/>
      <c r="AJ55" s="8"/>
    </row>
    <row r="56" spans="1:36" s="284" customFormat="1" ht="7" customHeight="1">
      <c r="A56" s="21"/>
      <c r="B56" s="166"/>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167"/>
      <c r="AF56" s="21"/>
      <c r="AG56" s="98"/>
      <c r="AH56" s="100"/>
      <c r="AI56" s="8"/>
      <c r="AJ56" s="8"/>
    </row>
    <row r="57" spans="1:36" s="284" customFormat="1" ht="14.5" customHeight="1">
      <c r="A57" s="21"/>
      <c r="B57" s="535" t="s">
        <v>54</v>
      </c>
      <c r="C57" s="536"/>
      <c r="D57" s="536"/>
      <c r="E57" s="536"/>
      <c r="F57" s="566"/>
      <c r="G57" s="566"/>
      <c r="H57" s="566"/>
      <c r="I57" s="566"/>
      <c r="J57" s="566"/>
      <c r="K57" s="566"/>
      <c r="L57" s="532" t="s">
        <v>53</v>
      </c>
      <c r="M57" s="532"/>
      <c r="N57" s="532"/>
      <c r="O57" s="532"/>
      <c r="P57" s="533"/>
      <c r="Q57" s="533"/>
      <c r="R57" s="533"/>
      <c r="S57" s="533"/>
      <c r="T57" s="533"/>
      <c r="U57" s="533"/>
      <c r="V57" s="533"/>
      <c r="W57" s="533"/>
      <c r="X57" s="533"/>
      <c r="Y57" s="533"/>
      <c r="Z57" s="533"/>
      <c r="AA57" s="533"/>
      <c r="AB57" s="533"/>
      <c r="AC57" s="533"/>
      <c r="AD57" s="14"/>
      <c r="AE57" s="168"/>
      <c r="AF57" s="21"/>
      <c r="AG57" s="98"/>
      <c r="AH57" s="100"/>
      <c r="AI57" s="8"/>
      <c r="AJ57" s="8"/>
    </row>
    <row r="58" spans="1:36" s="284" customFormat="1" ht="14.5" customHeight="1">
      <c r="A58" s="21"/>
      <c r="B58" s="535"/>
      <c r="C58" s="536"/>
      <c r="D58" s="536"/>
      <c r="E58" s="536"/>
      <c r="F58" s="567"/>
      <c r="G58" s="567"/>
      <c r="H58" s="567"/>
      <c r="I58" s="567"/>
      <c r="J58" s="567"/>
      <c r="K58" s="567"/>
      <c r="L58" s="532"/>
      <c r="M58" s="532"/>
      <c r="N58" s="532"/>
      <c r="O58" s="532"/>
      <c r="P58" s="534"/>
      <c r="Q58" s="534"/>
      <c r="R58" s="534"/>
      <c r="S58" s="534"/>
      <c r="T58" s="534"/>
      <c r="U58" s="534"/>
      <c r="V58" s="534"/>
      <c r="W58" s="534"/>
      <c r="X58" s="534"/>
      <c r="Y58" s="534"/>
      <c r="Z58" s="534"/>
      <c r="AA58" s="534"/>
      <c r="AB58" s="534"/>
      <c r="AC58" s="534"/>
      <c r="AD58" s="14"/>
      <c r="AE58" s="168"/>
      <c r="AF58" s="21"/>
      <c r="AG58" s="98"/>
      <c r="AH58" s="100"/>
      <c r="AI58" s="8"/>
      <c r="AJ58" s="8"/>
    </row>
    <row r="59" spans="1:36" s="284" customFormat="1" ht="7" customHeight="1" thickBot="1">
      <c r="A59" s="21"/>
      <c r="B59" s="166"/>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167"/>
      <c r="AF59" s="21"/>
      <c r="AG59" s="98"/>
      <c r="AH59" s="100"/>
      <c r="AI59" s="8"/>
      <c r="AJ59" s="8"/>
    </row>
    <row r="60" spans="1:36" s="284" customFormat="1" ht="14.5" customHeight="1">
      <c r="A60" s="21"/>
      <c r="B60" s="588" t="s">
        <v>55</v>
      </c>
      <c r="C60" s="547"/>
      <c r="D60" s="548"/>
      <c r="E60" s="717" t="str">
        <f>IF(Order!$B$123&gt;0,"Y","")</f>
        <v/>
      </c>
      <c r="F60" s="718"/>
      <c r="G60" s="16"/>
      <c r="H60" s="546" t="s">
        <v>56</v>
      </c>
      <c r="I60" s="547"/>
      <c r="J60" s="548"/>
      <c r="K60" s="717" t="str">
        <f>IF(Order!$H$123&gt;0,"Y","")</f>
        <v/>
      </c>
      <c r="L60" s="718"/>
      <c r="M60" s="56"/>
      <c r="N60" s="561" t="s">
        <v>57</v>
      </c>
      <c r="O60" s="562"/>
      <c r="P60" s="563"/>
      <c r="Q60" s="717" t="str">
        <f>IF(Order!$W$126&gt;0,"Y","")</f>
        <v/>
      </c>
      <c r="R60" s="718"/>
      <c r="S60" s="14"/>
      <c r="T60" s="546" t="s">
        <v>58</v>
      </c>
      <c r="U60" s="547"/>
      <c r="V60" s="548"/>
      <c r="W60" s="717" t="str">
        <f>IF(OR(Order!$Z$123&gt;0,Order!$E$126&gt;0,Order!$K$126&gt;0),"Y","")</f>
        <v/>
      </c>
      <c r="X60" s="718"/>
      <c r="Y60" s="14"/>
      <c r="Z60" s="546" t="s">
        <v>59</v>
      </c>
      <c r="AA60" s="547"/>
      <c r="AB60" s="548"/>
      <c r="AC60" s="717" t="str">
        <f>IF(Order!$Q$126&gt;0,"Y","")</f>
        <v/>
      </c>
      <c r="AD60" s="718"/>
      <c r="AE60" s="167"/>
      <c r="AF60" s="21"/>
      <c r="AG60" s="98"/>
      <c r="AH60" s="100"/>
      <c r="AI60" s="8"/>
      <c r="AJ60" s="8"/>
    </row>
    <row r="61" spans="1:36" s="284" customFormat="1" ht="14.5" customHeight="1" thickBot="1">
      <c r="A61" s="21"/>
      <c r="B61" s="588"/>
      <c r="C61" s="547"/>
      <c r="D61" s="548"/>
      <c r="E61" s="719"/>
      <c r="F61" s="720"/>
      <c r="G61" s="16"/>
      <c r="H61" s="546"/>
      <c r="I61" s="547"/>
      <c r="J61" s="548"/>
      <c r="K61" s="719"/>
      <c r="L61" s="720"/>
      <c r="M61" s="56"/>
      <c r="N61" s="561"/>
      <c r="O61" s="562"/>
      <c r="P61" s="563"/>
      <c r="Q61" s="719"/>
      <c r="R61" s="720"/>
      <c r="S61" s="14"/>
      <c r="T61" s="546"/>
      <c r="U61" s="547"/>
      <c r="V61" s="548"/>
      <c r="W61" s="719"/>
      <c r="X61" s="720"/>
      <c r="Y61" s="14"/>
      <c r="Z61" s="546"/>
      <c r="AA61" s="547"/>
      <c r="AB61" s="548"/>
      <c r="AC61" s="719"/>
      <c r="AD61" s="720"/>
      <c r="AE61" s="167"/>
      <c r="AF61" s="21"/>
      <c r="AG61" s="98"/>
      <c r="AH61" s="100"/>
      <c r="AI61" s="8"/>
      <c r="AJ61" s="8"/>
    </row>
    <row r="62" spans="1:36" s="284" customFormat="1" ht="10" customHeight="1" thickBot="1">
      <c r="A62" s="21"/>
      <c r="B62" s="166"/>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167"/>
      <c r="AF62" s="21"/>
      <c r="AG62" s="98"/>
      <c r="AH62" s="100"/>
      <c r="AI62" s="8"/>
      <c r="AJ62" s="8"/>
    </row>
    <row r="63" spans="1:36" s="284" customFormat="1" ht="14.5" customHeight="1">
      <c r="A63" s="21"/>
      <c r="B63" s="588" t="s">
        <v>60</v>
      </c>
      <c r="C63" s="547"/>
      <c r="D63" s="548"/>
      <c r="E63" s="717" t="str">
        <f>IF(Order!$N$123&gt;0,"Y","")</f>
        <v/>
      </c>
      <c r="F63" s="718"/>
      <c r="G63" s="16"/>
      <c r="H63" s="546" t="s">
        <v>61</v>
      </c>
      <c r="I63" s="547"/>
      <c r="J63" s="548"/>
      <c r="K63" s="717" t="str">
        <f>IF(Order!$W$301&gt;0,"Y","")</f>
        <v/>
      </c>
      <c r="L63" s="718"/>
      <c r="M63" s="56"/>
      <c r="N63" s="546" t="s">
        <v>62</v>
      </c>
      <c r="O63" s="547"/>
      <c r="P63" s="548"/>
      <c r="Q63" s="717" t="str">
        <f>IF(Order!$Z$123&gt;0,"Y","")</f>
        <v/>
      </c>
      <c r="R63" s="718"/>
      <c r="S63" s="14"/>
      <c r="T63" s="546" t="s">
        <v>63</v>
      </c>
      <c r="U63" s="547"/>
      <c r="V63" s="548"/>
      <c r="W63" s="717" t="str">
        <f>IF(OR(Order!$W$568&gt;0,Order!$W$572&gt;0),"Y","")</f>
        <v/>
      </c>
      <c r="X63" s="718"/>
      <c r="Y63" s="14"/>
      <c r="Z63" s="546" t="s">
        <v>64</v>
      </c>
      <c r="AA63" s="547"/>
      <c r="AB63" s="548"/>
      <c r="AC63" s="717"/>
      <c r="AD63" s="718"/>
      <c r="AE63" s="167"/>
      <c r="AF63" s="21"/>
      <c r="AG63" s="98"/>
      <c r="AH63" s="100"/>
      <c r="AI63" s="8"/>
      <c r="AJ63" s="8"/>
    </row>
    <row r="64" spans="1:36" s="284" customFormat="1" ht="14.5" customHeight="1" thickBot="1">
      <c r="A64" s="21"/>
      <c r="B64" s="588"/>
      <c r="C64" s="547"/>
      <c r="D64" s="548"/>
      <c r="E64" s="719"/>
      <c r="F64" s="720"/>
      <c r="G64" s="16"/>
      <c r="H64" s="546"/>
      <c r="I64" s="547"/>
      <c r="J64" s="548"/>
      <c r="K64" s="719"/>
      <c r="L64" s="720"/>
      <c r="M64" s="56"/>
      <c r="N64" s="546"/>
      <c r="O64" s="547"/>
      <c r="P64" s="548"/>
      <c r="Q64" s="719"/>
      <c r="R64" s="720"/>
      <c r="S64" s="14"/>
      <c r="T64" s="546"/>
      <c r="U64" s="547"/>
      <c r="V64" s="548"/>
      <c r="W64" s="719"/>
      <c r="X64" s="720"/>
      <c r="Y64" s="14"/>
      <c r="Z64" s="546"/>
      <c r="AA64" s="547"/>
      <c r="AB64" s="548"/>
      <c r="AC64" s="719"/>
      <c r="AD64" s="720"/>
      <c r="AE64" s="167"/>
      <c r="AF64" s="21"/>
      <c r="AG64" s="98"/>
      <c r="AH64" s="100"/>
      <c r="AI64" s="8"/>
      <c r="AJ64" s="8"/>
    </row>
    <row r="65" spans="1:38" s="284" customFormat="1" ht="7" customHeight="1">
      <c r="A65" s="21"/>
      <c r="B65" s="166"/>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167"/>
      <c r="AF65" s="21"/>
      <c r="AG65" s="98"/>
      <c r="AH65" s="100"/>
      <c r="AI65" s="8"/>
      <c r="AJ65" s="8"/>
    </row>
    <row r="66" spans="1:38" s="284" customFormat="1" ht="222" customHeight="1">
      <c r="A66" s="21"/>
      <c r="B66" s="588" t="s">
        <v>65</v>
      </c>
      <c r="C66" s="547"/>
      <c r="D66" s="716"/>
      <c r="E66" s="721"/>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722"/>
      <c r="AE66" s="168"/>
      <c r="AF66" s="21"/>
      <c r="AG66" s="98"/>
      <c r="AH66" s="100"/>
      <c r="AI66" s="8"/>
      <c r="AJ66" s="8"/>
    </row>
    <row r="67" spans="1:38" ht="7" customHeight="1">
      <c r="A67" s="21"/>
      <c r="B67" s="166"/>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167"/>
      <c r="AF67" s="21"/>
    </row>
    <row r="68" spans="1:38" ht="14.5" customHeight="1">
      <c r="A68" s="21"/>
      <c r="B68" s="166"/>
      <c r="C68" s="21"/>
      <c r="D68" s="21"/>
      <c r="E68" s="598" t="s">
        <v>66</v>
      </c>
      <c r="F68" s="598"/>
      <c r="G68" s="598"/>
      <c r="H68" s="598"/>
      <c r="I68" s="21"/>
      <c r="J68" s="579" t="s">
        <v>50</v>
      </c>
      <c r="K68" s="580"/>
      <c r="L68" s="580"/>
      <c r="M68" s="583"/>
      <c r="N68" s="583"/>
      <c r="O68" s="583"/>
      <c r="P68" s="583"/>
      <c r="Q68" s="583"/>
      <c r="R68" s="584" t="s">
        <v>67</v>
      </c>
      <c r="S68" s="585"/>
      <c r="T68" s="585"/>
      <c r="U68" s="585"/>
      <c r="V68" s="585"/>
      <c r="W68" s="819"/>
      <c r="X68" s="819"/>
      <c r="Y68" s="819"/>
      <c r="Z68" s="819"/>
      <c r="AA68" s="819"/>
      <c r="AB68" s="820"/>
      <c r="AC68" s="14"/>
      <c r="AD68" s="14"/>
      <c r="AE68" s="167"/>
      <c r="AF68" s="21"/>
    </row>
    <row r="69" spans="1:38" ht="14.5" customHeight="1">
      <c r="A69" s="21"/>
      <c r="B69" s="166"/>
      <c r="C69" s="21"/>
      <c r="D69" s="21"/>
      <c r="E69" s="598"/>
      <c r="F69" s="598"/>
      <c r="G69" s="598"/>
      <c r="H69" s="598"/>
      <c r="I69" s="21"/>
      <c r="J69" s="581"/>
      <c r="K69" s="582"/>
      <c r="L69" s="582"/>
      <c r="M69" s="567"/>
      <c r="N69" s="567"/>
      <c r="O69" s="567"/>
      <c r="P69" s="567"/>
      <c r="Q69" s="567"/>
      <c r="R69" s="586"/>
      <c r="S69" s="587"/>
      <c r="T69" s="587"/>
      <c r="U69" s="587"/>
      <c r="V69" s="587"/>
      <c r="W69" s="564"/>
      <c r="X69" s="564"/>
      <c r="Y69" s="564"/>
      <c r="Z69" s="564"/>
      <c r="AA69" s="564"/>
      <c r="AB69" s="821"/>
      <c r="AC69" s="14"/>
      <c r="AD69" s="14"/>
      <c r="AE69" s="167"/>
      <c r="AF69" s="21"/>
    </row>
    <row r="70" spans="1:38" ht="14.5" customHeight="1" thickBot="1">
      <c r="A70" s="21"/>
      <c r="B70" s="169"/>
      <c r="C70" s="170"/>
      <c r="D70" s="170"/>
      <c r="E70" s="171"/>
      <c r="F70" s="171"/>
      <c r="G70" s="171"/>
      <c r="H70" s="171"/>
      <c r="I70" s="170"/>
      <c r="J70" s="172"/>
      <c r="K70" s="172"/>
      <c r="L70" s="172"/>
      <c r="M70" s="242"/>
      <c r="N70" s="242"/>
      <c r="O70" s="242"/>
      <c r="P70" s="242"/>
      <c r="Q70" s="242"/>
      <c r="R70" s="174"/>
      <c r="S70" s="174"/>
      <c r="T70" s="174"/>
      <c r="U70" s="174"/>
      <c r="V70" s="174"/>
      <c r="W70" s="175"/>
      <c r="X70" s="175"/>
      <c r="Y70" s="175"/>
      <c r="Z70" s="175"/>
      <c r="AA70" s="175"/>
      <c r="AB70" s="175"/>
      <c r="AC70" s="175"/>
      <c r="AD70" s="175"/>
      <c r="AE70" s="177"/>
      <c r="AF70" s="21"/>
    </row>
    <row r="71" spans="1:38" s="125" customFormat="1" ht="10"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7"/>
      <c r="AC71" s="57"/>
      <c r="AD71" s="50"/>
      <c r="AE71" s="50"/>
      <c r="AF71" s="50"/>
      <c r="AG71" s="250"/>
      <c r="AH71" s="231"/>
      <c r="AI71" s="250"/>
      <c r="AJ71" s="249"/>
    </row>
    <row r="72" spans="1:38" s="125" customFormat="1" ht="25" customHeight="1">
      <c r="A72" s="50"/>
      <c r="B72" s="832" t="s">
        <v>903</v>
      </c>
      <c r="C72" s="832"/>
      <c r="D72" s="832"/>
      <c r="E72" s="832"/>
      <c r="F72" s="832"/>
      <c r="G72" s="832"/>
      <c r="H72" s="832"/>
      <c r="I72" s="832"/>
      <c r="J72" s="832"/>
      <c r="K72" s="832"/>
      <c r="L72" s="832"/>
      <c r="M72" s="832"/>
      <c r="N72" s="832"/>
      <c r="O72" s="832"/>
      <c r="P72" s="832"/>
      <c r="Q72" s="832"/>
      <c r="R72" s="832"/>
      <c r="S72" s="832"/>
      <c r="T72" s="832"/>
      <c r="U72" s="833">
        <f>Order!W126</f>
        <v>0</v>
      </c>
      <c r="V72" s="833"/>
      <c r="W72" s="833"/>
      <c r="X72" s="833"/>
      <c r="Y72" s="833"/>
      <c r="Z72" s="833"/>
      <c r="AA72" s="833"/>
      <c r="AB72" s="833"/>
      <c r="AC72" s="833"/>
      <c r="AD72" s="833"/>
      <c r="AE72" s="833"/>
      <c r="AF72" s="50"/>
      <c r="AG72" s="250"/>
      <c r="AH72" s="232"/>
      <c r="AI72" s="218"/>
      <c r="AJ72" s="233"/>
    </row>
    <row r="73" spans="1:38" s="125" customFormat="1" ht="5.15" customHeight="1">
      <c r="A73" s="50"/>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27"/>
      <c r="AC73" s="27"/>
      <c r="AD73" s="17"/>
      <c r="AE73" s="17"/>
      <c r="AF73" s="50"/>
      <c r="AG73" s="250"/>
      <c r="AH73" s="218"/>
      <c r="AI73" s="232"/>
      <c r="AJ73" s="218"/>
    </row>
    <row r="74" spans="1:38" s="129" customFormat="1" ht="20.149999999999999" customHeight="1">
      <c r="A74" s="72"/>
      <c r="B74" s="72"/>
      <c r="C74" s="72"/>
      <c r="D74" s="72"/>
      <c r="E74" s="713" t="str">
        <f>IFERROR("Services Total =  £"&amp;(Order!B123+Order!H123+Order!N123+Order!T123+Order!Z123+Order!E126+Order!K126+Order!Q126)&amp;" (Advanced)  /  £"&amp;(Order!E123+Order!K123+Order!Q123+Order!W123+Order!AC123+Order!H126+Order!N126+Order!Q126)&amp;" (Standard)  Excl Food &amp; Drink. See SUMMARY page.)","")</f>
        <v>Services Total =  £0 (Advanced)  /  £0 (Standard)  Excl Food &amp; Drink. See SUMMARY page.)</v>
      </c>
      <c r="F74" s="713"/>
      <c r="G74" s="713"/>
      <c r="H74" s="713"/>
      <c r="I74" s="713"/>
      <c r="J74" s="713"/>
      <c r="K74" s="713"/>
      <c r="L74" s="713"/>
      <c r="M74" s="713"/>
      <c r="N74" s="713"/>
      <c r="O74" s="713"/>
      <c r="P74" s="713"/>
      <c r="Q74" s="713"/>
      <c r="R74" s="713"/>
      <c r="S74" s="713"/>
      <c r="T74" s="713"/>
      <c r="U74" s="713"/>
      <c r="V74" s="713"/>
      <c r="W74" s="713"/>
      <c r="X74" s="713"/>
      <c r="Y74" s="713"/>
      <c r="Z74" s="713"/>
      <c r="AA74" s="713"/>
      <c r="AB74" s="713"/>
      <c r="AC74" s="87"/>
      <c r="AD74" s="87"/>
      <c r="AE74" s="87"/>
      <c r="AF74" s="50"/>
      <c r="AG74" s="250"/>
      <c r="AH74" s="215"/>
      <c r="AI74" s="220"/>
      <c r="AJ74" s="238"/>
      <c r="AK74" s="285"/>
      <c r="AL74" s="285"/>
    </row>
    <row r="75" spans="1:38" s="134" customFormat="1" ht="10"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50"/>
      <c r="AG75" s="234"/>
      <c r="AH75" s="232"/>
      <c r="AI75" s="221"/>
      <c r="AJ75" s="235"/>
    </row>
    <row r="76" spans="1:38" s="125" customFormat="1" ht="15" customHeight="1">
      <c r="A76" s="50"/>
      <c r="B76" s="236" t="s">
        <v>877</v>
      </c>
      <c r="C76" s="236"/>
      <c r="D76" s="236"/>
      <c r="E76" s="236"/>
      <c r="F76" s="236"/>
      <c r="G76" s="236"/>
      <c r="H76" s="236"/>
      <c r="I76" s="236"/>
      <c r="J76" s="730" t="s">
        <v>382</v>
      </c>
      <c r="K76" s="730"/>
      <c r="L76" s="730"/>
      <c r="M76" s="730"/>
      <c r="N76" s="730" t="s">
        <v>493</v>
      </c>
      <c r="O76" s="730"/>
      <c r="P76" s="730" t="s">
        <v>494</v>
      </c>
      <c r="Q76" s="730"/>
      <c r="R76" s="730" t="s">
        <v>495</v>
      </c>
      <c r="S76" s="730"/>
      <c r="T76" s="730" t="s">
        <v>496</v>
      </c>
      <c r="U76" s="730"/>
      <c r="V76" s="730" t="s">
        <v>904</v>
      </c>
      <c r="W76" s="730"/>
      <c r="X76" s="730" t="s">
        <v>498</v>
      </c>
      <c r="Y76" s="730"/>
      <c r="Z76" s="730" t="s">
        <v>499</v>
      </c>
      <c r="AA76" s="730"/>
      <c r="AB76" s="730" t="s">
        <v>152</v>
      </c>
      <c r="AC76" s="730"/>
      <c r="AD76" s="730"/>
      <c r="AE76" s="730"/>
      <c r="AF76" s="50"/>
      <c r="AG76" s="250"/>
      <c r="AH76" s="288" t="s">
        <v>905</v>
      </c>
      <c r="AI76" s="289" t="s">
        <v>906</v>
      </c>
      <c r="AJ76" s="289" t="s">
        <v>882</v>
      </c>
    </row>
    <row r="77" spans="1:38" s="125" customFormat="1" ht="5.15" customHeight="1">
      <c r="A77" s="50"/>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27"/>
      <c r="AD77" s="27"/>
      <c r="AE77" s="17"/>
      <c r="AF77" s="17"/>
      <c r="AG77" s="234"/>
      <c r="AH77" s="218"/>
      <c r="AI77" s="232"/>
      <c r="AJ77" s="218"/>
    </row>
    <row r="78" spans="1:38" s="129" customFormat="1" ht="20.149999999999999" customHeight="1">
      <c r="A78" s="72"/>
      <c r="B78" s="281" t="str">
        <f>IF(AI78=TRUE,"* "&amp;IF(AND(AH78="ITEM",LEN(Order!BG867)&gt;30),LEFT(Order!BG867,30)&amp;"…",Order!BG867),IF(AND(AH78="ITEM",LEN(Order!BG867)&gt;30),LEFT(Order!BG867,30)&amp;"…",Order!BG867))</f>
        <v xml:space="preserve">* </v>
      </c>
      <c r="C78" s="72"/>
      <c r="D78" s="237"/>
      <c r="E78" s="237"/>
      <c r="F78" s="237"/>
      <c r="G78" s="237"/>
      <c r="H78" s="237"/>
      <c r="I78" s="237"/>
      <c r="J78" s="430" t="str">
        <f>IF(AH78="HEADING","",IF(Order!BP867=0,"",Order!BP867))</f>
        <v/>
      </c>
      <c r="K78" s="430"/>
      <c r="L78" s="430"/>
      <c r="M78" s="430"/>
      <c r="N78" s="829" t="str">
        <f>IF($AH78="HEADING",TEXT(Order!BH867,"DD-MM"),Order!BH867)</f>
        <v/>
      </c>
      <c r="O78" s="830"/>
      <c r="P78" s="825" t="str">
        <f>IF($AH78="HEADING",TEXT(Order!BI867,"DD-MM"),Order!BI867)</f>
        <v/>
      </c>
      <c r="Q78" s="831"/>
      <c r="R78" s="829" t="str">
        <f>IF($AH78="HEADING",TEXT(Order!BJ867,"DD-MM"),Order!BJ867)</f>
        <v/>
      </c>
      <c r="S78" s="830"/>
      <c r="T78" s="825" t="str">
        <f>IF($AH78="HEADING",TEXT(Order!BK867,"DD-MM"),Order!BK867)</f>
        <v/>
      </c>
      <c r="U78" s="831"/>
      <c r="V78" s="829" t="str">
        <f>IF($AH78="HEADING",TEXT(Order!BL867,"DD-MM"),Order!BL867)</f>
        <v/>
      </c>
      <c r="W78" s="830"/>
      <c r="X78" s="825" t="str">
        <f>IF($AH78="HEADING",TEXT(Order!BM867,"DD-MM"),Order!BM867)</f>
        <v/>
      </c>
      <c r="Y78" s="826"/>
      <c r="Z78" s="827" t="str">
        <f>IF($AH78="HEADING",TEXT(Order!BN867,"DD-MM"),Order!BN867)</f>
        <v/>
      </c>
      <c r="AA78" s="828"/>
      <c r="AB78" s="714" t="str">
        <f>IF(NOT(OR(AH78="HEADING",AH78="DATE")),Order!BO867,"")</f>
        <v/>
      </c>
      <c r="AC78" s="714"/>
      <c r="AD78" s="714"/>
      <c r="AE78" s="714"/>
      <c r="AF78" s="87"/>
      <c r="AG78" s="250"/>
      <c r="AH78" s="215" t="str">
        <f>Order!BQ867</f>
        <v/>
      </c>
      <c r="AI78" s="220" t="b">
        <f>IF(COUNTIF($B$154:$AE$173,Order!BG867)&gt;0,TRUE,FALSE)</f>
        <v>1</v>
      </c>
      <c r="AJ78" s="241" t="e" cm="1">
        <f t="array" ref="AJ78">_xlfn.IFS(AND(AH78="ITEM",AH79="ITEM"),"THIN",AND(AH78="ITEM",AH79="HEADING"),"BLACK",AND(AH78="HEADING",AH79="ITEM"),FALSE)</f>
        <v>#N/A</v>
      </c>
      <c r="AK78" s="285"/>
      <c r="AL78" s="285"/>
    </row>
    <row r="79" spans="1:38" s="129" customFormat="1" ht="20.149999999999999" customHeight="1">
      <c r="A79" s="72"/>
      <c r="B79" s="281" t="str">
        <f>IF(AI79=TRUE,"* "&amp;IF(AND(AH79="ITEM",LEN(Order!BG868)&gt;30),LEFT(Order!BG868,30)&amp;"…",Order!BG868),IF(AND(AH79="ITEM",LEN(Order!BG868)&gt;30),LEFT(Order!BG868,30)&amp;"…",Order!BG868))</f>
        <v xml:space="preserve">* </v>
      </c>
      <c r="C79" s="72"/>
      <c r="D79" s="237"/>
      <c r="E79" s="237"/>
      <c r="F79" s="237"/>
      <c r="G79" s="237"/>
      <c r="H79" s="237"/>
      <c r="I79" s="237"/>
      <c r="J79" s="430" t="str">
        <f>IF(AH79="HEADING","",IF(Order!BP868=0,"",Order!BP868))</f>
        <v/>
      </c>
      <c r="K79" s="430"/>
      <c r="L79" s="430"/>
      <c r="M79" s="430"/>
      <c r="N79" s="829" t="str">
        <f>IF($AH79="HEADING",TEXT(Order!BH868,"DD-MM"),Order!BH868)</f>
        <v/>
      </c>
      <c r="O79" s="830"/>
      <c r="P79" s="825" t="str">
        <f>IF($AH79="HEADING",TEXT(Order!BI868,"DD-MM"),Order!BI868)</f>
        <v/>
      </c>
      <c r="Q79" s="831"/>
      <c r="R79" s="829" t="str">
        <f>IF($AH79="HEADING",TEXT(Order!BJ868,"DD-MM"),Order!BJ868)</f>
        <v/>
      </c>
      <c r="S79" s="830"/>
      <c r="T79" s="825" t="str">
        <f>IF($AH79="HEADING",TEXT(Order!BK868,"DD-MM"),Order!BK868)</f>
        <v/>
      </c>
      <c r="U79" s="831"/>
      <c r="V79" s="829" t="str">
        <f>IF($AH79="HEADING",TEXT(Order!BL868,"DD-MM"),Order!BL868)</f>
        <v/>
      </c>
      <c r="W79" s="830"/>
      <c r="X79" s="825" t="str">
        <f>IF($AH79="HEADING",TEXT(Order!BM868,"DD-MM"),Order!BM868)</f>
        <v/>
      </c>
      <c r="Y79" s="826"/>
      <c r="Z79" s="827" t="str">
        <f>IF($AH79="HEADING",TEXT(Order!BN868,"DD-MM"),Order!BN868)</f>
        <v/>
      </c>
      <c r="AA79" s="828"/>
      <c r="AB79" s="714" t="str">
        <f>IF(NOT(OR(AH79="HEADING",AH79="DATE")),Order!BO868,"")</f>
        <v/>
      </c>
      <c r="AC79" s="714"/>
      <c r="AD79" s="714"/>
      <c r="AE79" s="714"/>
      <c r="AF79" s="87"/>
      <c r="AG79" s="234"/>
      <c r="AH79" s="215" t="str">
        <f>Order!BQ868</f>
        <v/>
      </c>
      <c r="AI79" s="220" t="b">
        <f>IF(COUNTIF($B$154:$AE$173,Order!BG868)&gt;0,TRUE,FALSE)</f>
        <v>1</v>
      </c>
      <c r="AJ79" s="241" t="e" cm="1">
        <f t="array" ref="AJ79">_xlfn.IFS(AND(AH79="ITEM",AH80="ITEM"),"THIN",AND(AH79="ITEM",AH80="HEADING"),"BLACK",AND(AH79="HEADING",AH80="ITEM"),FALSE)</f>
        <v>#N/A</v>
      </c>
      <c r="AK79" s="285"/>
      <c r="AL79" s="285"/>
    </row>
    <row r="80" spans="1:38" s="129" customFormat="1" ht="20.149999999999999" customHeight="1">
      <c r="A80" s="72"/>
      <c r="B80" s="281" t="str">
        <f>IF(AI80=TRUE,"* "&amp;IF(AND(AH80="ITEM",LEN(Order!BG869)&gt;30),LEFT(Order!BG869,30)&amp;"…",Order!BG869),IF(AND(AH80="ITEM",LEN(Order!BG869)&gt;30),LEFT(Order!BG869,30)&amp;"…",Order!BG869))</f>
        <v xml:space="preserve">* </v>
      </c>
      <c r="C80" s="72"/>
      <c r="D80" s="237"/>
      <c r="E80" s="237"/>
      <c r="F80" s="237"/>
      <c r="G80" s="237"/>
      <c r="H80" s="237"/>
      <c r="I80" s="237"/>
      <c r="J80" s="430" t="str">
        <f>IF(AH80="HEADING","",IF(Order!BP869=0,"",Order!BP869))</f>
        <v/>
      </c>
      <c r="K80" s="430"/>
      <c r="L80" s="430"/>
      <c r="M80" s="430"/>
      <c r="N80" s="829" t="str">
        <f>IF($AH80="HEADING",TEXT(Order!BH869,"DD-MM"),Order!BH869)</f>
        <v/>
      </c>
      <c r="O80" s="830"/>
      <c r="P80" s="825" t="str">
        <f>IF($AH80="HEADING",TEXT(Order!BI869,"DD-MM"),Order!BI869)</f>
        <v/>
      </c>
      <c r="Q80" s="831"/>
      <c r="R80" s="829" t="str">
        <f>IF($AH80="HEADING",TEXT(Order!BJ869,"DD-MM"),Order!BJ869)</f>
        <v/>
      </c>
      <c r="S80" s="830"/>
      <c r="T80" s="825" t="str">
        <f>IF($AH80="HEADING",TEXT(Order!BK869,"DD-MM"),Order!BK869)</f>
        <v/>
      </c>
      <c r="U80" s="831"/>
      <c r="V80" s="829" t="str">
        <f>IF($AH80="HEADING",TEXT(Order!BL869,"DD-MM"),Order!BL869)</f>
        <v/>
      </c>
      <c r="W80" s="830"/>
      <c r="X80" s="825" t="str">
        <f>IF($AH80="HEADING",TEXT(Order!BM869,"DD-MM"),Order!BM869)</f>
        <v/>
      </c>
      <c r="Y80" s="826"/>
      <c r="Z80" s="827" t="str">
        <f>IF($AH80="HEADING",TEXT(Order!BN869,"DD-MM"),Order!BN869)</f>
        <v/>
      </c>
      <c r="AA80" s="828"/>
      <c r="AB80" s="714" t="str">
        <f>IF(NOT(OR(AH80="HEADING",AH80="DATE")),Order!BO869,"")</f>
        <v/>
      </c>
      <c r="AC80" s="714"/>
      <c r="AD80" s="714"/>
      <c r="AE80" s="714"/>
      <c r="AF80" s="87"/>
      <c r="AG80" s="250"/>
      <c r="AH80" s="215" t="str">
        <f>Order!BQ869</f>
        <v/>
      </c>
      <c r="AI80" s="220" t="b">
        <f>IF(COUNTIF($B$154:$AE$173,Order!BG869)&gt;0,TRUE,FALSE)</f>
        <v>1</v>
      </c>
      <c r="AJ80" s="241" t="e" cm="1">
        <f t="array" ref="AJ80">_xlfn.IFS(AND(AH80="ITEM",AH81="ITEM"),"THIN",AND(AH80="ITEM",AH81="HEADING"),"BLACK",AND(AH80="HEADING",AH81="ITEM"),FALSE)</f>
        <v>#N/A</v>
      </c>
      <c r="AK80" s="285"/>
      <c r="AL80" s="285"/>
    </row>
    <row r="81" spans="1:38" s="129" customFormat="1" ht="20.149999999999999" customHeight="1">
      <c r="A81" s="72"/>
      <c r="B81" s="281" t="str">
        <f>IF(AI81=TRUE,"* "&amp;IF(AND(AH81="ITEM",LEN(Order!BG870)&gt;30),LEFT(Order!BG870,30)&amp;"…",Order!BG870),IF(AND(AH81="ITEM",LEN(Order!BG870)&gt;30),LEFT(Order!BG870,30)&amp;"…",Order!BG870))</f>
        <v xml:space="preserve">* </v>
      </c>
      <c r="C81" s="72"/>
      <c r="D81" s="237"/>
      <c r="E81" s="237"/>
      <c r="F81" s="237"/>
      <c r="G81" s="237"/>
      <c r="H81" s="237"/>
      <c r="I81" s="237"/>
      <c r="J81" s="430" t="str">
        <f>IF(AH81="HEADING","",IF(Order!BP870=0,"",Order!BP870))</f>
        <v/>
      </c>
      <c r="K81" s="430"/>
      <c r="L81" s="430"/>
      <c r="M81" s="430"/>
      <c r="N81" s="829" t="str">
        <f>IF($AH81="HEADING",TEXT(Order!BH870,"DD-MM"),Order!BH870)</f>
        <v/>
      </c>
      <c r="O81" s="830"/>
      <c r="P81" s="825" t="str">
        <f>IF($AH81="HEADING",TEXT(Order!BI870,"DD-MM"),Order!BI870)</f>
        <v/>
      </c>
      <c r="Q81" s="831"/>
      <c r="R81" s="829" t="str">
        <f>IF($AH81="HEADING",TEXT(Order!BJ870,"DD-MM"),Order!BJ870)</f>
        <v/>
      </c>
      <c r="S81" s="830"/>
      <c r="T81" s="825" t="str">
        <f>IF($AH81="HEADING",TEXT(Order!BK870,"DD-MM"),Order!BK870)</f>
        <v/>
      </c>
      <c r="U81" s="831"/>
      <c r="V81" s="829" t="str">
        <f>IF($AH81="HEADING",TEXT(Order!BL870,"DD-MM"),Order!BL870)</f>
        <v/>
      </c>
      <c r="W81" s="830"/>
      <c r="X81" s="825" t="str">
        <f>IF($AH81="HEADING",TEXT(Order!BM870,"DD-MM"),Order!BM870)</f>
        <v/>
      </c>
      <c r="Y81" s="826"/>
      <c r="Z81" s="827" t="str">
        <f>IF($AH81="HEADING",TEXT(Order!BN870,"DD-MM"),Order!BN870)</f>
        <v/>
      </c>
      <c r="AA81" s="828"/>
      <c r="AB81" s="714" t="str">
        <f>IF(NOT(OR(AH81="HEADING",AH81="DATE")),Order!BO870,"")</f>
        <v/>
      </c>
      <c r="AC81" s="714"/>
      <c r="AD81" s="714"/>
      <c r="AE81" s="714"/>
      <c r="AF81" s="87"/>
      <c r="AG81" s="234"/>
      <c r="AH81" s="215" t="str">
        <f>Order!BQ870</f>
        <v/>
      </c>
      <c r="AI81" s="220" t="b">
        <f>IF(COUNTIF($B$154:$AE$173,Order!BG870)&gt;0,TRUE,FALSE)</f>
        <v>1</v>
      </c>
      <c r="AJ81" s="241" t="e" cm="1">
        <f t="array" ref="AJ81">_xlfn.IFS(AND(AH81="ITEM",AH82="ITEM"),"THIN",AND(AH81="ITEM",AH82="HEADING"),"BLACK",AND(AH81="HEADING",AH82="ITEM"),FALSE)</f>
        <v>#N/A</v>
      </c>
      <c r="AK81" s="285"/>
      <c r="AL81" s="285"/>
    </row>
    <row r="82" spans="1:38" s="129" customFormat="1" ht="20.149999999999999" customHeight="1">
      <c r="A82" s="72"/>
      <c r="B82" s="281" t="str">
        <f>IF(AI82=TRUE,"* "&amp;IF(AND(AH82="ITEM",LEN(Order!BG871)&gt;30),LEFT(Order!BG871,30)&amp;"…",Order!BG871),IF(AND(AH82="ITEM",LEN(Order!BG871)&gt;30),LEFT(Order!BG871,30)&amp;"…",Order!BG871))</f>
        <v xml:space="preserve">* </v>
      </c>
      <c r="C82" s="72"/>
      <c r="D82" s="237"/>
      <c r="E82" s="237"/>
      <c r="F82" s="237"/>
      <c r="G82" s="237"/>
      <c r="H82" s="237"/>
      <c r="I82" s="237"/>
      <c r="J82" s="430" t="str">
        <f>IF(AH82="HEADING","",IF(Order!BP871=0,"",Order!BP871))</f>
        <v/>
      </c>
      <c r="K82" s="430"/>
      <c r="L82" s="430"/>
      <c r="M82" s="430"/>
      <c r="N82" s="829" t="str">
        <f>IF($AH82="HEADING",TEXT(Order!BH871,"DD-MM"),Order!BH871)</f>
        <v/>
      </c>
      <c r="O82" s="830"/>
      <c r="P82" s="825" t="str">
        <f>IF($AH82="HEADING",TEXT(Order!BI871,"DD-MM"),Order!BI871)</f>
        <v/>
      </c>
      <c r="Q82" s="831"/>
      <c r="R82" s="829" t="str">
        <f>IF($AH82="HEADING",TEXT(Order!BJ871,"DD-MM"),Order!BJ871)</f>
        <v/>
      </c>
      <c r="S82" s="830"/>
      <c r="T82" s="825" t="str">
        <f>IF($AH82="HEADING",TEXT(Order!BK871,"DD-MM"),Order!BK871)</f>
        <v/>
      </c>
      <c r="U82" s="831"/>
      <c r="V82" s="829" t="str">
        <f>IF($AH82="HEADING",TEXT(Order!BL871,"DD-MM"),Order!BL871)</f>
        <v/>
      </c>
      <c r="W82" s="830"/>
      <c r="X82" s="825" t="str">
        <f>IF($AH82="HEADING",TEXT(Order!BM871,"DD-MM"),Order!BM871)</f>
        <v/>
      </c>
      <c r="Y82" s="826"/>
      <c r="Z82" s="827" t="str">
        <f>IF($AH82="HEADING",TEXT(Order!BN871,"DD-MM"),Order!BN871)</f>
        <v/>
      </c>
      <c r="AA82" s="828"/>
      <c r="AB82" s="714" t="str">
        <f>IF(NOT(OR(AH82="HEADING",AH82="DATE")),Order!BO871,"")</f>
        <v/>
      </c>
      <c r="AC82" s="714"/>
      <c r="AD82" s="714"/>
      <c r="AE82" s="714"/>
      <c r="AF82" s="87"/>
      <c r="AG82" s="250"/>
      <c r="AH82" s="215" t="str">
        <f>Order!BQ871</f>
        <v/>
      </c>
      <c r="AI82" s="220" t="b">
        <f>IF(COUNTIF($B$154:$AE$173,Order!BG871)&gt;0,TRUE,FALSE)</f>
        <v>1</v>
      </c>
      <c r="AJ82" s="241" t="e" cm="1">
        <f t="array" ref="AJ82">_xlfn.IFS(AND(AH82="ITEM",AH83="ITEM"),"THIN",AND(AH82="ITEM",AH83="HEADING"),"BLACK",AND(AH82="HEADING",AH83="ITEM"),FALSE)</f>
        <v>#N/A</v>
      </c>
      <c r="AK82" s="285"/>
      <c r="AL82" s="285"/>
    </row>
    <row r="83" spans="1:38" s="129" customFormat="1" ht="20.149999999999999" customHeight="1">
      <c r="A83" s="72"/>
      <c r="B83" s="281" t="str">
        <f>IF(AI83=TRUE,"* "&amp;IF(AND(AH83="ITEM",LEN(Order!BG872)&gt;30),LEFT(Order!BG872,30)&amp;"…",Order!BG872),IF(AND(AH83="ITEM",LEN(Order!BG872)&gt;30),LEFT(Order!BG872,30)&amp;"…",Order!BG872))</f>
        <v xml:space="preserve">* </v>
      </c>
      <c r="C83" s="72"/>
      <c r="D83" s="237"/>
      <c r="E83" s="237"/>
      <c r="F83" s="237"/>
      <c r="G83" s="237"/>
      <c r="H83" s="237"/>
      <c r="I83" s="237"/>
      <c r="J83" s="430" t="str">
        <f>IF(AH83="HEADING","",IF(Order!BP872=0,"",Order!BP872))</f>
        <v/>
      </c>
      <c r="K83" s="430"/>
      <c r="L83" s="430"/>
      <c r="M83" s="430"/>
      <c r="N83" s="829" t="str">
        <f>IF($AH83="HEADING",TEXT(Order!BH872,"DD-MM"),Order!BH872)</f>
        <v/>
      </c>
      <c r="O83" s="830"/>
      <c r="P83" s="825" t="str">
        <f>IF($AH83="HEADING",TEXT(Order!BI872,"DD-MM"),Order!BI872)</f>
        <v/>
      </c>
      <c r="Q83" s="831"/>
      <c r="R83" s="829" t="str">
        <f>IF($AH83="HEADING",TEXT(Order!BJ872,"DD-MM"),Order!BJ872)</f>
        <v/>
      </c>
      <c r="S83" s="830"/>
      <c r="T83" s="825" t="str">
        <f>IF($AH83="HEADING",TEXT(Order!BK872,"DD-MM"),Order!BK872)</f>
        <v/>
      </c>
      <c r="U83" s="831"/>
      <c r="V83" s="829" t="str">
        <f>IF($AH83="HEADING",TEXT(Order!BL872,"DD-MM"),Order!BL872)</f>
        <v/>
      </c>
      <c r="W83" s="830"/>
      <c r="X83" s="825" t="str">
        <f>IF($AH83="HEADING",TEXT(Order!BM872,"DD-MM"),Order!BM872)</f>
        <v/>
      </c>
      <c r="Y83" s="826"/>
      <c r="Z83" s="827" t="str">
        <f>IF($AH83="HEADING",TEXT(Order!BN872,"DD-MM"),Order!BN872)</f>
        <v/>
      </c>
      <c r="AA83" s="828"/>
      <c r="AB83" s="714" t="str">
        <f>IF(NOT(OR(AH83="HEADING",AH83="DATE")),Order!BO872,"")</f>
        <v/>
      </c>
      <c r="AC83" s="714"/>
      <c r="AD83" s="714"/>
      <c r="AE83" s="714"/>
      <c r="AF83" s="87"/>
      <c r="AG83" s="234"/>
      <c r="AH83" s="215" t="str">
        <f>Order!BQ872</f>
        <v/>
      </c>
      <c r="AI83" s="220" t="b">
        <f>IF(COUNTIF($B$154:$AE$173,Order!BG872)&gt;0,TRUE,FALSE)</f>
        <v>1</v>
      </c>
      <c r="AJ83" s="241" t="e" cm="1">
        <f t="array" ref="AJ83">_xlfn.IFS(AND(AH83="ITEM",AH84="ITEM"),"THIN",AND(AH83="ITEM",AH84="HEADING"),"BLACK",AND(AH83="HEADING",AH84="ITEM"),FALSE)</f>
        <v>#N/A</v>
      </c>
      <c r="AK83" s="285"/>
      <c r="AL83" s="285"/>
    </row>
    <row r="84" spans="1:38" s="129" customFormat="1" ht="20.149999999999999" customHeight="1">
      <c r="A84" s="72"/>
      <c r="B84" s="281" t="str">
        <f>IF(AI84=TRUE,"* "&amp;IF(AND(AH84="ITEM",LEN(Order!BG873)&gt;30),LEFT(Order!BG873,30)&amp;"…",Order!BG873),IF(AND(AH84="ITEM",LEN(Order!BG873)&gt;30),LEFT(Order!BG873,30)&amp;"…",Order!BG873))</f>
        <v xml:space="preserve">* </v>
      </c>
      <c r="C84" s="72"/>
      <c r="D84" s="237"/>
      <c r="E84" s="237"/>
      <c r="F84" s="237"/>
      <c r="G84" s="237"/>
      <c r="H84" s="237"/>
      <c r="I84" s="237"/>
      <c r="J84" s="430" t="str">
        <f>IF(AH84="HEADING","",IF(Order!BP873=0,"",Order!BP873))</f>
        <v/>
      </c>
      <c r="K84" s="430"/>
      <c r="L84" s="430"/>
      <c r="M84" s="430"/>
      <c r="N84" s="829" t="str">
        <f>IF($AH84="HEADING",TEXT(Order!BH873,"DD-MM"),Order!BH873)</f>
        <v/>
      </c>
      <c r="O84" s="830"/>
      <c r="P84" s="825" t="str">
        <f>IF($AH84="HEADING",TEXT(Order!BI873,"DD-MM"),Order!BI873)</f>
        <v/>
      </c>
      <c r="Q84" s="831"/>
      <c r="R84" s="829" t="str">
        <f>IF($AH84="HEADING",TEXT(Order!BJ873,"DD-MM"),Order!BJ873)</f>
        <v/>
      </c>
      <c r="S84" s="830"/>
      <c r="T84" s="825" t="str">
        <f>IF($AH84="HEADING",TEXT(Order!BK873,"DD-MM"),Order!BK873)</f>
        <v/>
      </c>
      <c r="U84" s="831"/>
      <c r="V84" s="829" t="str">
        <f>IF($AH84="HEADING",TEXT(Order!BL873,"DD-MM"),Order!BL873)</f>
        <v/>
      </c>
      <c r="W84" s="830"/>
      <c r="X84" s="825" t="str">
        <f>IF($AH84="HEADING",TEXT(Order!BM873,"DD-MM"),Order!BM873)</f>
        <v/>
      </c>
      <c r="Y84" s="826"/>
      <c r="Z84" s="827" t="str">
        <f>IF($AH84="HEADING",TEXT(Order!BN873,"DD-MM"),Order!BN873)</f>
        <v/>
      </c>
      <c r="AA84" s="828"/>
      <c r="AB84" s="714" t="str">
        <f>IF(NOT(OR(AH84="HEADING",AH84="DATE")),Order!BO873,"")</f>
        <v/>
      </c>
      <c r="AC84" s="714"/>
      <c r="AD84" s="714"/>
      <c r="AE84" s="714"/>
      <c r="AF84" s="50"/>
      <c r="AG84" s="250"/>
      <c r="AH84" s="215" t="str">
        <f>Order!BQ873</f>
        <v/>
      </c>
      <c r="AI84" s="220" t="b">
        <f>IF(COUNTIF($B$154:$AE$173,Order!BG873)&gt;0,TRUE,FALSE)</f>
        <v>1</v>
      </c>
      <c r="AJ84" s="241" t="e" cm="1">
        <f t="array" ref="AJ84">_xlfn.IFS(AND(AH84="ITEM",AH85="ITEM"),"THIN",AND(AH84="ITEM",AH85="HEADING"),"BLACK",AND(AH84="HEADING",AH85="ITEM"),FALSE)</f>
        <v>#N/A</v>
      </c>
      <c r="AK84" s="285"/>
      <c r="AL84" s="285"/>
    </row>
    <row r="85" spans="1:38" s="129" customFormat="1" ht="20.149999999999999" customHeight="1">
      <c r="A85" s="72"/>
      <c r="B85" s="281" t="str">
        <f>IF(AI85=TRUE,"* "&amp;IF(AND(AH85="ITEM",LEN(Order!BG874)&gt;30),LEFT(Order!BG874,30)&amp;"…",Order!BG874),IF(AND(AH85="ITEM",LEN(Order!BG874)&gt;30),LEFT(Order!BG874,30)&amp;"…",Order!BG874))</f>
        <v xml:space="preserve">* </v>
      </c>
      <c r="C85" s="72"/>
      <c r="D85" s="237"/>
      <c r="E85" s="237"/>
      <c r="F85" s="237"/>
      <c r="G85" s="237"/>
      <c r="H85" s="237"/>
      <c r="I85" s="237"/>
      <c r="J85" s="430" t="str">
        <f>IF(AH85="HEADING","",IF(Order!BP874=0,"",Order!BP874))</f>
        <v/>
      </c>
      <c r="K85" s="430"/>
      <c r="L85" s="430"/>
      <c r="M85" s="430"/>
      <c r="N85" s="829" t="str">
        <f>IF($AH85="HEADING",TEXT(Order!BH874,"DD-MM"),Order!BH874)</f>
        <v/>
      </c>
      <c r="O85" s="830"/>
      <c r="P85" s="825" t="str">
        <f>IF($AH85="HEADING",TEXT(Order!BI874,"DD-MM"),Order!BI874)</f>
        <v/>
      </c>
      <c r="Q85" s="831"/>
      <c r="R85" s="829" t="str">
        <f>IF($AH85="HEADING",TEXT(Order!BJ874,"DD-MM"),Order!BJ874)</f>
        <v/>
      </c>
      <c r="S85" s="830"/>
      <c r="T85" s="825" t="str">
        <f>IF($AH85="HEADING",TEXT(Order!BK874,"DD-MM"),Order!BK874)</f>
        <v/>
      </c>
      <c r="U85" s="831"/>
      <c r="V85" s="829" t="str">
        <f>IF($AH85="HEADING",TEXT(Order!BL874,"DD-MM"),Order!BL874)</f>
        <v/>
      </c>
      <c r="W85" s="830"/>
      <c r="X85" s="825" t="str">
        <f>IF($AH85="HEADING",TEXT(Order!BM874,"DD-MM"),Order!BM874)</f>
        <v/>
      </c>
      <c r="Y85" s="826"/>
      <c r="Z85" s="827" t="str">
        <f>IF($AH85="HEADING",TEXT(Order!BN874,"DD-MM"),Order!BN874)</f>
        <v/>
      </c>
      <c r="AA85" s="828"/>
      <c r="AB85" s="714" t="str">
        <f>IF(NOT(OR(AH85="HEADING",AH85="DATE")),Order!BO874,"")</f>
        <v/>
      </c>
      <c r="AC85" s="714"/>
      <c r="AD85" s="714"/>
      <c r="AE85" s="714"/>
      <c r="AF85" s="50"/>
      <c r="AG85" s="234"/>
      <c r="AH85" s="215" t="str">
        <f>Order!BQ874</f>
        <v/>
      </c>
      <c r="AI85" s="220" t="b">
        <f>IF(COUNTIF($B$154:$AE$173,Order!BG874)&gt;0,TRUE,FALSE)</f>
        <v>1</v>
      </c>
      <c r="AJ85" s="241" t="e" cm="1">
        <f t="array" ref="AJ85">_xlfn.IFS(AND(AH85="ITEM",AH86="ITEM"),"THIN",AND(AH85="ITEM",AH86="HEADING"),"BLACK",AND(AH85="HEADING",AH86="ITEM"),FALSE)</f>
        <v>#N/A</v>
      </c>
      <c r="AK85" s="285"/>
      <c r="AL85" s="285"/>
    </row>
    <row r="86" spans="1:38" s="129" customFormat="1" ht="20.149999999999999" customHeight="1">
      <c r="A86" s="72"/>
      <c r="B86" s="281" t="str">
        <f>IF(AI86=TRUE,"* "&amp;IF(AND(AH86="ITEM",LEN(Order!BG875)&gt;30),LEFT(Order!BG875,30)&amp;"…",Order!BG875),IF(AND(AH86="ITEM",LEN(Order!BG875)&gt;30),LEFT(Order!BG875,30)&amp;"…",Order!BG875))</f>
        <v xml:space="preserve">* </v>
      </c>
      <c r="C86" s="72"/>
      <c r="D86" s="237"/>
      <c r="E86" s="237"/>
      <c r="F86" s="237"/>
      <c r="G86" s="237"/>
      <c r="H86" s="237"/>
      <c r="I86" s="237"/>
      <c r="J86" s="430" t="str">
        <f>IF(AH86="HEADING","",IF(Order!BP875=0,"",Order!BP875))</f>
        <v/>
      </c>
      <c r="K86" s="430"/>
      <c r="L86" s="430"/>
      <c r="M86" s="430"/>
      <c r="N86" s="829" t="str">
        <f>IF($AH86="HEADING",TEXT(Order!BH875,"DD-MM"),Order!BH875)</f>
        <v/>
      </c>
      <c r="O86" s="830"/>
      <c r="P86" s="825" t="str">
        <f>IF($AH86="HEADING",TEXT(Order!BI875,"DD-MM"),Order!BI875)</f>
        <v/>
      </c>
      <c r="Q86" s="831"/>
      <c r="R86" s="829" t="str">
        <f>IF($AH86="HEADING",TEXT(Order!BJ875,"DD-MM"),Order!BJ875)</f>
        <v/>
      </c>
      <c r="S86" s="830"/>
      <c r="T86" s="825" t="str">
        <f>IF($AH86="HEADING",TEXT(Order!BK875,"DD-MM"),Order!BK875)</f>
        <v/>
      </c>
      <c r="U86" s="831"/>
      <c r="V86" s="829" t="str">
        <f>IF($AH86="HEADING",TEXT(Order!BL875,"DD-MM"),Order!BL875)</f>
        <v/>
      </c>
      <c r="W86" s="830"/>
      <c r="X86" s="825" t="str">
        <f>IF($AH86="HEADING",TEXT(Order!BM875,"DD-MM"),Order!BM875)</f>
        <v/>
      </c>
      <c r="Y86" s="826"/>
      <c r="Z86" s="827" t="str">
        <f>IF($AH86="HEADING",TEXT(Order!BN875,"DD-MM"),Order!BN875)</f>
        <v/>
      </c>
      <c r="AA86" s="828"/>
      <c r="AB86" s="714" t="str">
        <f>IF(NOT(OR(AH86="HEADING",AH86="DATE")),Order!BO875,"")</f>
        <v/>
      </c>
      <c r="AC86" s="714"/>
      <c r="AD86" s="714"/>
      <c r="AE86" s="714"/>
      <c r="AF86" s="87"/>
      <c r="AG86" s="250"/>
      <c r="AH86" s="215" t="str">
        <f>Order!BQ875</f>
        <v/>
      </c>
      <c r="AI86" s="220" t="b">
        <f>IF(COUNTIF($B$154:$AE$173,Order!BG875)&gt;0,TRUE,FALSE)</f>
        <v>1</v>
      </c>
      <c r="AJ86" s="241" t="e" cm="1">
        <f t="array" ref="AJ86">_xlfn.IFS(AND(AH86="ITEM",AH87="ITEM"),"THIN",AND(AH86="ITEM",AH87="HEADING"),"BLACK",AND(AH86="HEADING",AH87="ITEM"),FALSE)</f>
        <v>#N/A</v>
      </c>
      <c r="AK86" s="285"/>
      <c r="AL86" s="285"/>
    </row>
    <row r="87" spans="1:38" s="129" customFormat="1" ht="20.149999999999999" customHeight="1">
      <c r="A87" s="72"/>
      <c r="B87" s="281" t="str">
        <f>IF(AI87=TRUE,"* "&amp;IF(AND(AH87="ITEM",LEN(Order!BG876)&gt;30),LEFT(Order!BG876,30)&amp;"…",Order!BG876),IF(AND(AH87="ITEM",LEN(Order!BG876)&gt;30),LEFT(Order!BG876,30)&amp;"…",Order!BG876))</f>
        <v xml:space="preserve">* </v>
      </c>
      <c r="C87" s="72"/>
      <c r="D87" s="237"/>
      <c r="E87" s="237"/>
      <c r="F87" s="237"/>
      <c r="G87" s="237"/>
      <c r="H87" s="237"/>
      <c r="I87" s="237"/>
      <c r="J87" s="430" t="str">
        <f>IF(AH87="HEADING","",IF(Order!BP876=0,"",Order!BP876))</f>
        <v/>
      </c>
      <c r="K87" s="430"/>
      <c r="L87" s="430"/>
      <c r="M87" s="430"/>
      <c r="N87" s="829" t="str">
        <f>IF($AH87="HEADING",TEXT(Order!BH876,"DD-MM"),Order!BH876)</f>
        <v/>
      </c>
      <c r="O87" s="830"/>
      <c r="P87" s="825" t="str">
        <f>IF($AH87="HEADING",TEXT(Order!BI876,"DD-MM"),Order!BI876)</f>
        <v/>
      </c>
      <c r="Q87" s="831"/>
      <c r="R87" s="829" t="str">
        <f>IF($AH87="HEADING",TEXT(Order!BJ876,"DD-MM"),Order!BJ876)</f>
        <v/>
      </c>
      <c r="S87" s="830"/>
      <c r="T87" s="825" t="str">
        <f>IF($AH87="HEADING",TEXT(Order!BK876,"DD-MM"),Order!BK876)</f>
        <v/>
      </c>
      <c r="U87" s="831"/>
      <c r="V87" s="829" t="str">
        <f>IF($AH87="HEADING",TEXT(Order!BL876,"DD-MM"),Order!BL876)</f>
        <v/>
      </c>
      <c r="W87" s="830"/>
      <c r="X87" s="825" t="str">
        <f>IF($AH87="HEADING",TEXT(Order!BM876,"DD-MM"),Order!BM876)</f>
        <v/>
      </c>
      <c r="Y87" s="826"/>
      <c r="Z87" s="827" t="str">
        <f>IF($AH87="HEADING",TEXT(Order!BN876,"DD-MM"),Order!BN876)</f>
        <v/>
      </c>
      <c r="AA87" s="828"/>
      <c r="AB87" s="714" t="str">
        <f>IF(NOT(OR(AH87="HEADING",AH87="DATE")),Order!BO876,"")</f>
        <v/>
      </c>
      <c r="AC87" s="714"/>
      <c r="AD87" s="714"/>
      <c r="AE87" s="714"/>
      <c r="AF87" s="50"/>
      <c r="AG87" s="250"/>
      <c r="AH87" s="215" t="str">
        <f>Order!BQ876</f>
        <v/>
      </c>
      <c r="AI87" s="220" t="b">
        <f>IF(COUNTIF($B$154:$AE$173,Order!BG876)&gt;0,TRUE,FALSE)</f>
        <v>1</v>
      </c>
      <c r="AJ87" s="241" t="e" cm="1">
        <f t="array" ref="AJ87">_xlfn.IFS(AND(AH87="ITEM",AH88="ITEM"),"THIN",AND(AH87="ITEM",AH88="HEADING"),"BLACK",AND(AH87="HEADING",AH88="ITEM"),FALSE)</f>
        <v>#N/A</v>
      </c>
      <c r="AK87" s="285"/>
      <c r="AL87" s="285"/>
    </row>
    <row r="88" spans="1:38" s="129" customFormat="1" ht="20.149999999999999" customHeight="1">
      <c r="A88" s="72"/>
      <c r="B88" s="281" t="str">
        <f>IF(AI88=TRUE,"* "&amp;IF(AND(AH88="ITEM",LEN(Order!BG877)&gt;30),LEFT(Order!BG877,30)&amp;"…",Order!BG877),IF(AND(AH88="ITEM",LEN(Order!BG877)&gt;30),LEFT(Order!BG877,30)&amp;"…",Order!BG877))</f>
        <v xml:space="preserve">* </v>
      </c>
      <c r="C88" s="72"/>
      <c r="D88" s="237"/>
      <c r="E88" s="237"/>
      <c r="F88" s="237"/>
      <c r="G88" s="237"/>
      <c r="H88" s="237"/>
      <c r="I88" s="237"/>
      <c r="J88" s="430" t="str">
        <f>IF(AH88="HEADING","",IF(Order!BP877=0,"",Order!BP877))</f>
        <v/>
      </c>
      <c r="K88" s="430"/>
      <c r="L88" s="430"/>
      <c r="M88" s="430"/>
      <c r="N88" s="829" t="str">
        <f>IF($AH88="HEADING",TEXT(Order!BH877,"DD-MM"),Order!BH877)</f>
        <v/>
      </c>
      <c r="O88" s="830"/>
      <c r="P88" s="825" t="str">
        <f>IF($AH88="HEADING",TEXT(Order!BI877,"DD-MM"),Order!BI877)</f>
        <v/>
      </c>
      <c r="Q88" s="831"/>
      <c r="R88" s="829" t="str">
        <f>IF($AH88="HEADING",TEXT(Order!BJ877,"DD-MM"),Order!BJ877)</f>
        <v/>
      </c>
      <c r="S88" s="830"/>
      <c r="T88" s="825" t="str">
        <f>IF($AH88="HEADING",TEXT(Order!BK877,"DD-MM"),Order!BK877)</f>
        <v/>
      </c>
      <c r="U88" s="831"/>
      <c r="V88" s="829" t="str">
        <f>IF($AH88="HEADING",TEXT(Order!BL877,"DD-MM"),Order!BL877)</f>
        <v/>
      </c>
      <c r="W88" s="830"/>
      <c r="X88" s="825" t="str">
        <f>IF($AH88="HEADING",TEXT(Order!BM877,"DD-MM"),Order!BM877)</f>
        <v/>
      </c>
      <c r="Y88" s="826"/>
      <c r="Z88" s="827" t="str">
        <f>IF($AH88="HEADING",TEXT(Order!BN877,"DD-MM"),Order!BN877)</f>
        <v/>
      </c>
      <c r="AA88" s="828"/>
      <c r="AB88" s="714" t="str">
        <f>IF(NOT(OR(AH88="HEADING",AH88="DATE")),Order!BO877,"")</f>
        <v/>
      </c>
      <c r="AC88" s="714"/>
      <c r="AD88" s="714"/>
      <c r="AE88" s="714"/>
      <c r="AF88" s="50"/>
      <c r="AG88" s="250"/>
      <c r="AH88" s="215" t="str">
        <f>Order!BQ877</f>
        <v/>
      </c>
      <c r="AI88" s="220" t="b">
        <f>IF(COUNTIF($B$154:$AE$173,Order!BG877)&gt;0,TRUE,FALSE)</f>
        <v>1</v>
      </c>
      <c r="AJ88" s="241" t="e" cm="1">
        <f t="array" ref="AJ88">_xlfn.IFS(AND(AH88="ITEM",AH89="ITEM"),"THIN",AND(AH88="ITEM",AH89="HEADING"),"BLACK",AND(AH88="HEADING",AH89="ITEM"),FALSE)</f>
        <v>#N/A</v>
      </c>
      <c r="AK88" s="285"/>
      <c r="AL88" s="285"/>
    </row>
    <row r="89" spans="1:38" s="129" customFormat="1" ht="20.149999999999999" customHeight="1">
      <c r="A89" s="72"/>
      <c r="B89" s="281" t="str">
        <f>IF(AI89=TRUE,"* "&amp;IF(AND(AH89="ITEM",LEN(Order!BG878)&gt;30),LEFT(Order!BG878,30)&amp;"…",Order!BG878),IF(AND(AH89="ITEM",LEN(Order!BG878)&gt;30),LEFT(Order!BG878,30)&amp;"…",Order!BG878))</f>
        <v xml:space="preserve">* </v>
      </c>
      <c r="C89" s="72"/>
      <c r="D89" s="237"/>
      <c r="E89" s="237"/>
      <c r="F89" s="237"/>
      <c r="G89" s="237"/>
      <c r="H89" s="237"/>
      <c r="I89" s="237"/>
      <c r="J89" s="430" t="str">
        <f>IF(AH89="HEADING","",IF(Order!BP878=0,"",Order!BP878))</f>
        <v/>
      </c>
      <c r="K89" s="430"/>
      <c r="L89" s="430"/>
      <c r="M89" s="430"/>
      <c r="N89" s="829" t="str">
        <f>IF($AH89="HEADING",TEXT(Order!BH878,"DD-MM"),Order!BH878)</f>
        <v/>
      </c>
      <c r="O89" s="830"/>
      <c r="P89" s="825" t="str">
        <f>IF($AH89="HEADING",TEXT(Order!BI878,"DD-MM"),Order!BI878)</f>
        <v/>
      </c>
      <c r="Q89" s="831"/>
      <c r="R89" s="829" t="str">
        <f>IF($AH89="HEADING",TEXT(Order!BJ878,"DD-MM"),Order!BJ878)</f>
        <v/>
      </c>
      <c r="S89" s="830"/>
      <c r="T89" s="825" t="str">
        <f>IF($AH89="HEADING",TEXT(Order!BK878,"DD-MM"),Order!BK878)</f>
        <v/>
      </c>
      <c r="U89" s="831"/>
      <c r="V89" s="829" t="str">
        <f>IF($AH89="HEADING",TEXT(Order!BL878,"DD-MM"),Order!BL878)</f>
        <v/>
      </c>
      <c r="W89" s="830"/>
      <c r="X89" s="825" t="str">
        <f>IF($AH89="HEADING",TEXT(Order!BM878,"DD-MM"),Order!BM878)</f>
        <v/>
      </c>
      <c r="Y89" s="826"/>
      <c r="Z89" s="827" t="str">
        <f>IF($AH89="HEADING",TEXT(Order!BN878,"DD-MM"),Order!BN878)</f>
        <v/>
      </c>
      <c r="AA89" s="828"/>
      <c r="AB89" s="714" t="str">
        <f>IF(NOT(OR(AH89="HEADING",AH89="DATE")),Order!BO878,"")</f>
        <v/>
      </c>
      <c r="AC89" s="714"/>
      <c r="AD89" s="714"/>
      <c r="AE89" s="714"/>
      <c r="AF89" s="87"/>
      <c r="AG89" s="250"/>
      <c r="AH89" s="215" t="str">
        <f>Order!BQ878</f>
        <v/>
      </c>
      <c r="AI89" s="220" t="b">
        <f>IF(COUNTIF($B$154:$AE$173,Order!BG878)&gt;0,TRUE,FALSE)</f>
        <v>1</v>
      </c>
      <c r="AJ89" s="241" t="e" cm="1">
        <f t="array" ref="AJ89">_xlfn.IFS(AND(AH89="ITEM",AH90="ITEM"),"THIN",AND(AH89="ITEM",AH90="HEADING"),"BLACK",AND(AH89="HEADING",AH90="ITEM"),FALSE)</f>
        <v>#N/A</v>
      </c>
      <c r="AK89" s="285"/>
      <c r="AL89" s="285"/>
    </row>
    <row r="90" spans="1:38" s="129" customFormat="1" ht="20.149999999999999" customHeight="1">
      <c r="A90" s="72"/>
      <c r="B90" s="281" t="str">
        <f>IF(AI90=TRUE,"* "&amp;IF(AND(AH90="ITEM",LEN(Order!BG879)&gt;30),LEFT(Order!BG879,30)&amp;"…",Order!BG879),IF(AND(AH90="ITEM",LEN(Order!BG879)&gt;30),LEFT(Order!BG879,30)&amp;"…",Order!BG879))</f>
        <v xml:space="preserve">* </v>
      </c>
      <c r="C90" s="72"/>
      <c r="D90" s="237"/>
      <c r="E90" s="237"/>
      <c r="F90" s="237"/>
      <c r="G90" s="237"/>
      <c r="H90" s="237"/>
      <c r="I90" s="237"/>
      <c r="J90" s="430" t="str">
        <f>IF(AH90="HEADING","",IF(Order!BP879=0,"",Order!BP879))</f>
        <v/>
      </c>
      <c r="K90" s="430"/>
      <c r="L90" s="430"/>
      <c r="M90" s="430"/>
      <c r="N90" s="829" t="str">
        <f>IF($AH90="HEADING",TEXT(Order!BH879,"DD-MM"),Order!BH879)</f>
        <v/>
      </c>
      <c r="O90" s="830"/>
      <c r="P90" s="825" t="str">
        <f>IF($AH90="HEADING",TEXT(Order!BI879,"DD-MM"),Order!BI879)</f>
        <v/>
      </c>
      <c r="Q90" s="831"/>
      <c r="R90" s="829" t="str">
        <f>IF($AH90="HEADING",TEXT(Order!BJ879,"DD-MM"),Order!BJ879)</f>
        <v/>
      </c>
      <c r="S90" s="830"/>
      <c r="T90" s="825" t="str">
        <f>IF($AH90="HEADING",TEXT(Order!BK879,"DD-MM"),Order!BK879)</f>
        <v/>
      </c>
      <c r="U90" s="831"/>
      <c r="V90" s="829" t="str">
        <f>IF($AH90="HEADING",TEXT(Order!BL879,"DD-MM"),Order!BL879)</f>
        <v/>
      </c>
      <c r="W90" s="830"/>
      <c r="X90" s="825" t="str">
        <f>IF($AH90="HEADING",TEXT(Order!BM879,"DD-MM"),Order!BM879)</f>
        <v/>
      </c>
      <c r="Y90" s="826"/>
      <c r="Z90" s="827" t="str">
        <f>IF($AH90="HEADING",TEXT(Order!BN879,"DD-MM"),Order!BN879)</f>
        <v/>
      </c>
      <c r="AA90" s="828"/>
      <c r="AB90" s="714" t="str">
        <f>IF(NOT(OR(AH90="HEADING",AH90="DATE")),Order!BO879,"")</f>
        <v/>
      </c>
      <c r="AC90" s="714"/>
      <c r="AD90" s="714"/>
      <c r="AE90" s="714"/>
      <c r="AF90" s="50"/>
      <c r="AG90" s="250"/>
      <c r="AH90" s="215" t="str">
        <f>Order!BQ879</f>
        <v/>
      </c>
      <c r="AI90" s="220" t="b">
        <f>IF(COUNTIF($B$154:$AE$173,Order!BG879)&gt;0,TRUE,FALSE)</f>
        <v>1</v>
      </c>
      <c r="AJ90" s="241" t="e" cm="1">
        <f t="array" ref="AJ90">_xlfn.IFS(AND(AH90="ITEM",AH91="ITEM"),"THIN",AND(AH90="ITEM",AH91="HEADING"),"BLACK",AND(AH90="HEADING",AH91="ITEM"),FALSE)</f>
        <v>#N/A</v>
      </c>
      <c r="AK90" s="285"/>
      <c r="AL90" s="285"/>
    </row>
    <row r="91" spans="1:38" s="129" customFormat="1" ht="20.149999999999999" customHeight="1">
      <c r="A91" s="72"/>
      <c r="B91" s="281" t="str">
        <f>IF(AI91=TRUE,"* "&amp;IF(AND(AH91="ITEM",LEN(Order!BG880)&gt;30),LEFT(Order!BG880,30)&amp;"…",Order!BG880),IF(AND(AH91="ITEM",LEN(Order!BG880)&gt;30),LEFT(Order!BG880,30)&amp;"…",Order!BG880))</f>
        <v xml:space="preserve">* </v>
      </c>
      <c r="C91" s="72"/>
      <c r="D91" s="237"/>
      <c r="E91" s="237"/>
      <c r="F91" s="237"/>
      <c r="G91" s="237"/>
      <c r="H91" s="237"/>
      <c r="I91" s="237"/>
      <c r="J91" s="430" t="str">
        <f>IF(AH91="HEADING","",IF(Order!BP880=0,"",Order!BP880))</f>
        <v/>
      </c>
      <c r="K91" s="430"/>
      <c r="L91" s="430"/>
      <c r="M91" s="430"/>
      <c r="N91" s="829" t="str">
        <f>IF($AH91="HEADING",TEXT(Order!BH880,"DD-MM"),Order!BH880)</f>
        <v/>
      </c>
      <c r="O91" s="830"/>
      <c r="P91" s="825" t="str">
        <f>IF($AH91="HEADING",TEXT(Order!BI880,"DD-MM"),Order!BI880)</f>
        <v/>
      </c>
      <c r="Q91" s="831"/>
      <c r="R91" s="829" t="str">
        <f>IF($AH91="HEADING",TEXT(Order!BJ880,"DD-MM"),Order!BJ880)</f>
        <v/>
      </c>
      <c r="S91" s="830"/>
      <c r="T91" s="825" t="str">
        <f>IF($AH91="HEADING",TEXT(Order!BK880,"DD-MM"),Order!BK880)</f>
        <v/>
      </c>
      <c r="U91" s="831"/>
      <c r="V91" s="829" t="str">
        <f>IF($AH91="HEADING",TEXT(Order!BL880,"DD-MM"),Order!BL880)</f>
        <v/>
      </c>
      <c r="W91" s="830"/>
      <c r="X91" s="825" t="str">
        <f>IF($AH91="HEADING",TEXT(Order!BM880,"DD-MM"),Order!BM880)</f>
        <v/>
      </c>
      <c r="Y91" s="826"/>
      <c r="Z91" s="827" t="str">
        <f>IF($AH91="HEADING",TEXT(Order!BN880,"DD-MM"),Order!BN880)</f>
        <v/>
      </c>
      <c r="AA91" s="828"/>
      <c r="AB91" s="714" t="str">
        <f>IF(NOT(OR(AH91="HEADING",AH91="DATE")),Order!BO880,"")</f>
        <v/>
      </c>
      <c r="AC91" s="714"/>
      <c r="AD91" s="714"/>
      <c r="AE91" s="714"/>
      <c r="AF91" s="50"/>
      <c r="AG91" s="250"/>
      <c r="AH91" s="215" t="str">
        <f>Order!BQ880</f>
        <v/>
      </c>
      <c r="AI91" s="220" t="b">
        <f>IF(COUNTIF($B$154:$AE$173,Order!BG880)&gt;0,TRUE,FALSE)</f>
        <v>1</v>
      </c>
      <c r="AJ91" s="241" t="e" cm="1">
        <f t="array" ref="AJ91">_xlfn.IFS(AND(AH91="ITEM",AH92="ITEM"),"THIN",AND(AH91="ITEM",AH92="HEADING"),"BLACK",AND(AH91="HEADING",AH92="ITEM"),FALSE)</f>
        <v>#N/A</v>
      </c>
      <c r="AK91" s="285"/>
      <c r="AL91" s="285"/>
    </row>
    <row r="92" spans="1:38" s="129" customFormat="1" ht="20.149999999999999" customHeight="1">
      <c r="A92" s="72"/>
      <c r="B92" s="281" t="str">
        <f>IF(AI92=TRUE,"* "&amp;IF(AND(AH92="ITEM",LEN(Order!BG881)&gt;30),LEFT(Order!BG881,30)&amp;"…",Order!BG881),IF(AND(AH92="ITEM",LEN(Order!BG881)&gt;30),LEFT(Order!BG881,30)&amp;"…",Order!BG881))</f>
        <v xml:space="preserve">* </v>
      </c>
      <c r="C92" s="72"/>
      <c r="D92" s="237"/>
      <c r="E92" s="237"/>
      <c r="F92" s="237"/>
      <c r="G92" s="237"/>
      <c r="H92" s="237"/>
      <c r="I92" s="237"/>
      <c r="J92" s="430" t="str">
        <f>IF(AH92="HEADING","",IF(Order!BP881=0,"",Order!BP881))</f>
        <v/>
      </c>
      <c r="K92" s="430"/>
      <c r="L92" s="430"/>
      <c r="M92" s="430"/>
      <c r="N92" s="829" t="str">
        <f>IF($AH92="HEADING",TEXT(Order!BH881,"DD-MM"),Order!BH881)</f>
        <v/>
      </c>
      <c r="O92" s="830"/>
      <c r="P92" s="825" t="str">
        <f>IF($AH92="HEADING",TEXT(Order!BI881,"DD-MM"),Order!BI881)</f>
        <v/>
      </c>
      <c r="Q92" s="831"/>
      <c r="R92" s="829" t="str">
        <f>IF($AH92="HEADING",TEXT(Order!BJ881,"DD-MM"),Order!BJ881)</f>
        <v/>
      </c>
      <c r="S92" s="830"/>
      <c r="T92" s="825" t="str">
        <f>IF($AH92="HEADING",TEXT(Order!BK881,"DD-MM"),Order!BK881)</f>
        <v/>
      </c>
      <c r="U92" s="831"/>
      <c r="V92" s="829" t="str">
        <f>IF($AH92="HEADING",TEXT(Order!BL881,"DD-MM"),Order!BL881)</f>
        <v/>
      </c>
      <c r="W92" s="830"/>
      <c r="X92" s="825" t="str">
        <f>IF($AH92="HEADING",TEXT(Order!BM881,"DD-MM"),Order!BM881)</f>
        <v/>
      </c>
      <c r="Y92" s="826"/>
      <c r="Z92" s="827" t="str">
        <f>IF($AH92="HEADING",TEXT(Order!BN881,"DD-MM"),Order!BN881)</f>
        <v/>
      </c>
      <c r="AA92" s="828"/>
      <c r="AB92" s="714" t="str">
        <f>IF(NOT(OR(AH92="HEADING",AH92="DATE")),Order!BO881,"")</f>
        <v/>
      </c>
      <c r="AC92" s="714"/>
      <c r="AD92" s="714"/>
      <c r="AE92" s="714"/>
      <c r="AF92" s="87"/>
      <c r="AG92" s="250"/>
      <c r="AH92" s="215" t="str">
        <f>Order!BQ881</f>
        <v/>
      </c>
      <c r="AI92" s="220" t="b">
        <f>IF(COUNTIF($B$154:$AE$173,Order!BG881)&gt;0,TRUE,FALSE)</f>
        <v>1</v>
      </c>
      <c r="AJ92" s="241" t="e" cm="1">
        <f t="array" ref="AJ92">_xlfn.IFS(AND(AH92="ITEM",AH93="ITEM"),"THIN",AND(AH92="ITEM",AH93="HEADING"),"BLACK",AND(AH92="HEADING",AH93="ITEM"),FALSE)</f>
        <v>#N/A</v>
      </c>
      <c r="AK92" s="285"/>
      <c r="AL92" s="285"/>
    </row>
    <row r="93" spans="1:38" s="129" customFormat="1" ht="20.149999999999999" customHeight="1">
      <c r="A93" s="72"/>
      <c r="B93" s="281" t="str">
        <f>IF(AI93=TRUE,"* "&amp;IF(AND(AH93="ITEM",LEN(Order!BG882)&gt;30),LEFT(Order!BG882,30)&amp;"…",Order!BG882),IF(AND(AH93="ITEM",LEN(Order!BG882)&gt;30),LEFT(Order!BG882,30)&amp;"…",Order!BG882))</f>
        <v xml:space="preserve">* </v>
      </c>
      <c r="C93" s="72"/>
      <c r="D93" s="237"/>
      <c r="E93" s="237"/>
      <c r="F93" s="237"/>
      <c r="G93" s="237"/>
      <c r="H93" s="237"/>
      <c r="I93" s="237"/>
      <c r="J93" s="430" t="str">
        <f>IF(AH93="HEADING","",IF(Order!BP882=0,"",Order!BP882))</f>
        <v/>
      </c>
      <c r="K93" s="430"/>
      <c r="L93" s="430"/>
      <c r="M93" s="430"/>
      <c r="N93" s="829" t="str">
        <f>IF($AH93="HEADING",TEXT(Order!BH882,"DD-MM"),Order!BH882)</f>
        <v/>
      </c>
      <c r="O93" s="830"/>
      <c r="P93" s="825" t="str">
        <f>IF($AH93="HEADING",TEXT(Order!BI882,"DD-MM"),Order!BI882)</f>
        <v/>
      </c>
      <c r="Q93" s="831"/>
      <c r="R93" s="829" t="str">
        <f>IF($AH93="HEADING",TEXT(Order!BJ882,"DD-MM"),Order!BJ882)</f>
        <v/>
      </c>
      <c r="S93" s="830"/>
      <c r="T93" s="825" t="str">
        <f>IF($AH93="HEADING",TEXT(Order!BK882,"DD-MM"),Order!BK882)</f>
        <v/>
      </c>
      <c r="U93" s="831"/>
      <c r="V93" s="829" t="str">
        <f>IF($AH93="HEADING",TEXT(Order!BL882,"DD-MM"),Order!BL882)</f>
        <v/>
      </c>
      <c r="W93" s="830"/>
      <c r="X93" s="825" t="str">
        <f>IF($AH93="HEADING",TEXT(Order!BM882,"DD-MM"),Order!BM882)</f>
        <v/>
      </c>
      <c r="Y93" s="826"/>
      <c r="Z93" s="827" t="str">
        <f>IF($AH93="HEADING",TEXT(Order!BN882,"DD-MM"),Order!BN882)</f>
        <v/>
      </c>
      <c r="AA93" s="828"/>
      <c r="AB93" s="714" t="str">
        <f>IF(NOT(OR(AH93="HEADING",AH93="DATE")),Order!BO882,"")</f>
        <v/>
      </c>
      <c r="AC93" s="714"/>
      <c r="AD93" s="714"/>
      <c r="AE93" s="714"/>
      <c r="AF93" s="50"/>
      <c r="AG93" s="250"/>
      <c r="AH93" s="215" t="str">
        <f>Order!BQ882</f>
        <v/>
      </c>
      <c r="AI93" s="220" t="b">
        <f>IF(COUNTIF($B$154:$AE$173,Order!BG882)&gt;0,TRUE,FALSE)</f>
        <v>1</v>
      </c>
      <c r="AJ93" s="241" t="e" cm="1">
        <f t="array" ref="AJ93">_xlfn.IFS(AND(AH93="ITEM",AH94="ITEM"),"THIN",AND(AH93="ITEM",AH94="HEADING"),"BLACK",AND(AH93="HEADING",AH94="ITEM"),FALSE)</f>
        <v>#N/A</v>
      </c>
      <c r="AK93" s="285"/>
      <c r="AL93" s="285"/>
    </row>
    <row r="94" spans="1:38" s="129" customFormat="1" ht="20.149999999999999" customHeight="1">
      <c r="A94" s="72"/>
      <c r="B94" s="281" t="str">
        <f>IF(AI94=TRUE,"* "&amp;IF(AND(AH94="ITEM",LEN(Order!BG883)&gt;30),LEFT(Order!BG883,30)&amp;"…",Order!BG883),IF(AND(AH94="ITEM",LEN(Order!BG883)&gt;30),LEFT(Order!BG883,30)&amp;"…",Order!BG883))</f>
        <v xml:space="preserve">* </v>
      </c>
      <c r="C94" s="72"/>
      <c r="D94" s="237"/>
      <c r="E94" s="237"/>
      <c r="F94" s="237"/>
      <c r="G94" s="237"/>
      <c r="H94" s="237"/>
      <c r="I94" s="237"/>
      <c r="J94" s="430" t="str">
        <f>IF(AH94="HEADING","",IF(Order!BP883=0,"",Order!BP883))</f>
        <v/>
      </c>
      <c r="K94" s="430"/>
      <c r="L94" s="430"/>
      <c r="M94" s="430"/>
      <c r="N94" s="829" t="str">
        <f>IF($AH94="HEADING",TEXT(Order!BH883,"DD-MM"),Order!BH883)</f>
        <v/>
      </c>
      <c r="O94" s="830"/>
      <c r="P94" s="825" t="str">
        <f>IF($AH94="HEADING",TEXT(Order!BI883,"DD-MM"),Order!BI883)</f>
        <v/>
      </c>
      <c r="Q94" s="831"/>
      <c r="R94" s="829" t="str">
        <f>IF($AH94="HEADING",TEXT(Order!BJ883,"DD-MM"),Order!BJ883)</f>
        <v/>
      </c>
      <c r="S94" s="830"/>
      <c r="T94" s="825" t="str">
        <f>IF($AH94="HEADING",TEXT(Order!BK883,"DD-MM"),Order!BK883)</f>
        <v/>
      </c>
      <c r="U94" s="831"/>
      <c r="V94" s="829" t="str">
        <f>IF($AH94="HEADING",TEXT(Order!BL883,"DD-MM"),Order!BL883)</f>
        <v/>
      </c>
      <c r="W94" s="830"/>
      <c r="X94" s="825" t="str">
        <f>IF($AH94="HEADING",TEXT(Order!BM883,"DD-MM"),Order!BM883)</f>
        <v/>
      </c>
      <c r="Y94" s="826"/>
      <c r="Z94" s="827" t="str">
        <f>IF($AH94="HEADING",TEXT(Order!BN883,"DD-MM"),Order!BN883)</f>
        <v/>
      </c>
      <c r="AA94" s="828"/>
      <c r="AB94" s="714" t="str">
        <f>IF(NOT(OR(AH94="HEADING",AH94="DATE")),Order!BO883,"")</f>
        <v/>
      </c>
      <c r="AC94" s="714"/>
      <c r="AD94" s="714"/>
      <c r="AE94" s="714"/>
      <c r="AF94" s="50"/>
      <c r="AG94" s="250"/>
      <c r="AH94" s="215" t="str">
        <f>Order!BQ883</f>
        <v/>
      </c>
      <c r="AI94" s="220" t="b">
        <f>IF(COUNTIF($B$154:$AE$173,Order!BG883)&gt;0,TRUE,FALSE)</f>
        <v>1</v>
      </c>
      <c r="AJ94" s="241" t="e" cm="1">
        <f t="array" ref="AJ94">_xlfn.IFS(AND(AH94="ITEM",AH95="ITEM"),"THIN",AND(AH94="ITEM",AH95="HEADING"),"BLACK",AND(AH94="HEADING",AH95="ITEM"),FALSE)</f>
        <v>#N/A</v>
      </c>
      <c r="AK94" s="285"/>
      <c r="AL94" s="285"/>
    </row>
    <row r="95" spans="1:38" s="129" customFormat="1" ht="20.149999999999999" customHeight="1">
      <c r="A95" s="72"/>
      <c r="B95" s="281" t="str">
        <f>IF(AI95=TRUE,"* "&amp;IF(AND(AH95="ITEM",LEN(Order!BG884)&gt;30),LEFT(Order!BG884,30)&amp;"…",Order!BG884),IF(AND(AH95="ITEM",LEN(Order!BG884)&gt;30),LEFT(Order!BG884,30)&amp;"…",Order!BG884))</f>
        <v xml:space="preserve">* </v>
      </c>
      <c r="C95" s="72"/>
      <c r="D95" s="237"/>
      <c r="E95" s="237"/>
      <c r="F95" s="237"/>
      <c r="G95" s="237"/>
      <c r="H95" s="237"/>
      <c r="I95" s="237"/>
      <c r="J95" s="430" t="str">
        <f>IF(AH95="HEADING","",IF(Order!BP884=0,"",Order!BP884))</f>
        <v/>
      </c>
      <c r="K95" s="430"/>
      <c r="L95" s="430"/>
      <c r="M95" s="430"/>
      <c r="N95" s="829" t="str">
        <f>IF($AH95="HEADING",TEXT(Order!BH884,"DD-MM"),Order!BH884)</f>
        <v/>
      </c>
      <c r="O95" s="830"/>
      <c r="P95" s="825" t="str">
        <f>IF($AH95="HEADING",TEXT(Order!BI884,"DD-MM"),Order!BI884)</f>
        <v/>
      </c>
      <c r="Q95" s="831"/>
      <c r="R95" s="829" t="str">
        <f>IF($AH95="HEADING",TEXT(Order!BJ884,"DD-MM"),Order!BJ884)</f>
        <v/>
      </c>
      <c r="S95" s="830"/>
      <c r="T95" s="825" t="str">
        <f>IF($AH95="HEADING",TEXT(Order!BK884,"DD-MM"),Order!BK884)</f>
        <v/>
      </c>
      <c r="U95" s="831"/>
      <c r="V95" s="829" t="str">
        <f>IF($AH95="HEADING",TEXT(Order!BL884,"DD-MM"),Order!BL884)</f>
        <v/>
      </c>
      <c r="W95" s="830"/>
      <c r="X95" s="825" t="str">
        <f>IF($AH95="HEADING",TEXT(Order!BM884,"DD-MM"),Order!BM884)</f>
        <v/>
      </c>
      <c r="Y95" s="826"/>
      <c r="Z95" s="827" t="str">
        <f>IF($AH95="HEADING",TEXT(Order!BN884,"DD-MM"),Order!BN884)</f>
        <v/>
      </c>
      <c r="AA95" s="828"/>
      <c r="AB95" s="714" t="str">
        <f>IF(NOT(OR(AH95="HEADING",AH95="DATE")),Order!BO884,"")</f>
        <v/>
      </c>
      <c r="AC95" s="714"/>
      <c r="AD95" s="714"/>
      <c r="AE95" s="714"/>
      <c r="AF95" s="87"/>
      <c r="AG95" s="250"/>
      <c r="AH95" s="215" t="str">
        <f>Order!BQ884</f>
        <v/>
      </c>
      <c r="AI95" s="220" t="b">
        <f>IF(COUNTIF($B$154:$AE$173,Order!BG884)&gt;0,TRUE,FALSE)</f>
        <v>1</v>
      </c>
      <c r="AJ95" s="241" t="e" cm="1">
        <f t="array" ref="AJ95">_xlfn.IFS(AND(AH95="ITEM",AH96="ITEM"),"THIN",AND(AH95="ITEM",AH96="HEADING"),"BLACK",AND(AH95="HEADING",AH96="ITEM"),FALSE)</f>
        <v>#N/A</v>
      </c>
      <c r="AK95" s="285"/>
      <c r="AL95" s="285"/>
    </row>
    <row r="96" spans="1:38" s="129" customFormat="1" ht="20.149999999999999" customHeight="1">
      <c r="A96" s="72"/>
      <c r="B96" s="281" t="str">
        <f>IF(AI96=TRUE,"* "&amp;IF(AND(AH96="ITEM",LEN(Order!BG885)&gt;30),LEFT(Order!BG885,30)&amp;"…",Order!BG885),IF(AND(AH96="ITEM",LEN(Order!BG885)&gt;30),LEFT(Order!BG885,30)&amp;"…",Order!BG885))</f>
        <v xml:space="preserve">* </v>
      </c>
      <c r="C96" s="72"/>
      <c r="D96" s="237"/>
      <c r="E96" s="237"/>
      <c r="F96" s="237"/>
      <c r="G96" s="237"/>
      <c r="H96" s="237"/>
      <c r="I96" s="237"/>
      <c r="J96" s="430" t="str">
        <f>IF(AH96="HEADING","",IF(Order!BP885=0,"",Order!BP885))</f>
        <v/>
      </c>
      <c r="K96" s="430"/>
      <c r="L96" s="430"/>
      <c r="M96" s="430"/>
      <c r="N96" s="829" t="str">
        <f>IF($AH96="HEADING",TEXT(Order!BH885,"DD-MM"),Order!BH885)</f>
        <v/>
      </c>
      <c r="O96" s="830"/>
      <c r="P96" s="825" t="str">
        <f>IF($AH96="HEADING",TEXT(Order!BI885,"DD-MM"),Order!BI885)</f>
        <v/>
      </c>
      <c r="Q96" s="831"/>
      <c r="R96" s="829" t="str">
        <f>IF($AH96="HEADING",TEXT(Order!BJ885,"DD-MM"),Order!BJ885)</f>
        <v/>
      </c>
      <c r="S96" s="830"/>
      <c r="T96" s="825" t="str">
        <f>IF($AH96="HEADING",TEXT(Order!BK885,"DD-MM"),Order!BK885)</f>
        <v/>
      </c>
      <c r="U96" s="831"/>
      <c r="V96" s="829" t="str">
        <f>IF($AH96="HEADING",TEXT(Order!BL885,"DD-MM"),Order!BL885)</f>
        <v/>
      </c>
      <c r="W96" s="830"/>
      <c r="X96" s="825" t="str">
        <f>IF($AH96="HEADING",TEXT(Order!BM885,"DD-MM"),Order!BM885)</f>
        <v/>
      </c>
      <c r="Y96" s="826"/>
      <c r="Z96" s="827" t="str">
        <f>IF($AH96="HEADING",TEXT(Order!BN885,"DD-MM"),Order!BN885)</f>
        <v/>
      </c>
      <c r="AA96" s="828"/>
      <c r="AB96" s="714" t="str">
        <f>IF(NOT(OR(AH96="HEADING",AH96="DATE")),Order!BO885,"")</f>
        <v/>
      </c>
      <c r="AC96" s="714"/>
      <c r="AD96" s="714"/>
      <c r="AE96" s="714"/>
      <c r="AF96" s="50"/>
      <c r="AG96" s="250"/>
      <c r="AH96" s="215" t="str">
        <f>Order!BQ885</f>
        <v/>
      </c>
      <c r="AI96" s="220" t="b">
        <f>IF(COUNTIF($B$154:$AE$173,Order!BG885)&gt;0,TRUE,FALSE)</f>
        <v>1</v>
      </c>
      <c r="AJ96" s="241" t="e" cm="1">
        <f t="array" ref="AJ96">_xlfn.IFS(AND(AH96="ITEM",AH97="ITEM"),"THIN",AND(AH96="ITEM",AH97="HEADING"),"BLACK",AND(AH96="HEADING",AH97="ITEM"),FALSE)</f>
        <v>#N/A</v>
      </c>
      <c r="AK96" s="285"/>
      <c r="AL96" s="285"/>
    </row>
    <row r="97" spans="1:38" s="129" customFormat="1" ht="20.149999999999999" customHeight="1">
      <c r="A97" s="72"/>
      <c r="B97" s="281" t="str">
        <f>IF(AI97=TRUE,"* "&amp;IF(AND(AH97="ITEM",LEN(Order!BG886)&gt;30),LEFT(Order!BG886,30)&amp;"…",Order!BG886),IF(AND(AH97="ITEM",LEN(Order!BG886)&gt;30),LEFT(Order!BG886,30)&amp;"…",Order!BG886))</f>
        <v xml:space="preserve">* </v>
      </c>
      <c r="C97" s="72"/>
      <c r="D97" s="237"/>
      <c r="E97" s="237"/>
      <c r="F97" s="237"/>
      <c r="G97" s="237"/>
      <c r="H97" s="237"/>
      <c r="I97" s="237"/>
      <c r="J97" s="430" t="str">
        <f>IF(AH97="HEADING","",IF(Order!BP886=0,"",Order!BP886))</f>
        <v/>
      </c>
      <c r="K97" s="430"/>
      <c r="L97" s="430"/>
      <c r="M97" s="430"/>
      <c r="N97" s="829" t="str">
        <f>IF($AH97="HEADING",TEXT(Order!BH886,"DD-MM"),Order!BH886)</f>
        <v/>
      </c>
      <c r="O97" s="830"/>
      <c r="P97" s="825" t="str">
        <f>IF($AH97="HEADING",TEXT(Order!BI886,"DD-MM"),Order!BI886)</f>
        <v/>
      </c>
      <c r="Q97" s="831"/>
      <c r="R97" s="829" t="str">
        <f>IF($AH97="HEADING",TEXT(Order!BJ886,"DD-MM"),Order!BJ886)</f>
        <v/>
      </c>
      <c r="S97" s="830"/>
      <c r="T97" s="825" t="str">
        <f>IF($AH97="HEADING",TEXT(Order!BK886,"DD-MM"),Order!BK886)</f>
        <v/>
      </c>
      <c r="U97" s="831"/>
      <c r="V97" s="829" t="str">
        <f>IF($AH97="HEADING",TEXT(Order!BL886,"DD-MM"),Order!BL886)</f>
        <v/>
      </c>
      <c r="W97" s="830"/>
      <c r="X97" s="825" t="str">
        <f>IF($AH97="HEADING",TEXT(Order!BM886,"DD-MM"),Order!BM886)</f>
        <v/>
      </c>
      <c r="Y97" s="826"/>
      <c r="Z97" s="827" t="str">
        <f>IF($AH97="HEADING",TEXT(Order!BN886,"DD-MM"),Order!BN886)</f>
        <v/>
      </c>
      <c r="AA97" s="828"/>
      <c r="AB97" s="714" t="str">
        <f>IF(NOT(OR(AH97="HEADING",AH97="DATE")),Order!BO886,"")</f>
        <v/>
      </c>
      <c r="AC97" s="714"/>
      <c r="AD97" s="714"/>
      <c r="AE97" s="714"/>
      <c r="AF97" s="50"/>
      <c r="AG97" s="250"/>
      <c r="AH97" s="215" t="str">
        <f>Order!BQ886</f>
        <v/>
      </c>
      <c r="AI97" s="220" t="b">
        <f>IF(COUNTIF($B$154:$AE$173,Order!BG886)&gt;0,TRUE,FALSE)</f>
        <v>1</v>
      </c>
      <c r="AJ97" s="241" t="e" cm="1">
        <f t="array" ref="AJ97">_xlfn.IFS(AND(AH97="ITEM",AH98="ITEM"),"THIN",AND(AH97="ITEM",AH98="HEADING"),"BLACK",AND(AH97="HEADING",AH98="ITEM"),FALSE)</f>
        <v>#N/A</v>
      </c>
      <c r="AK97" s="285"/>
      <c r="AL97" s="285"/>
    </row>
    <row r="98" spans="1:38" s="129" customFormat="1" ht="20.149999999999999" customHeight="1">
      <c r="A98" s="72"/>
      <c r="B98" s="281" t="str">
        <f>IF(AI98=TRUE,"* "&amp;IF(AND(AH98="ITEM",LEN(Order!BG887)&gt;30),LEFT(Order!BG887,30)&amp;"…",Order!BG887),IF(AND(AH98="ITEM",LEN(Order!BG887)&gt;30),LEFT(Order!BG887,30)&amp;"…",Order!BG887))</f>
        <v xml:space="preserve">* </v>
      </c>
      <c r="C98" s="72"/>
      <c r="D98" s="237"/>
      <c r="E98" s="237"/>
      <c r="F98" s="237"/>
      <c r="G98" s="237"/>
      <c r="H98" s="237"/>
      <c r="I98" s="237"/>
      <c r="J98" s="430" t="str">
        <f>IF(AH98="HEADING","",IF(Order!BP887=0,"",Order!BP887))</f>
        <v/>
      </c>
      <c r="K98" s="430"/>
      <c r="L98" s="430"/>
      <c r="M98" s="430"/>
      <c r="N98" s="829" t="str">
        <f>IF($AH98="HEADING",TEXT(Order!BH887,"DD-MM"),Order!BH887)</f>
        <v/>
      </c>
      <c r="O98" s="830"/>
      <c r="P98" s="825" t="str">
        <f>IF($AH98="HEADING",TEXT(Order!BI887,"DD-MM"),Order!BI887)</f>
        <v/>
      </c>
      <c r="Q98" s="831"/>
      <c r="R98" s="829" t="str">
        <f>IF($AH98="HEADING",TEXT(Order!BJ887,"DD-MM"),Order!BJ887)</f>
        <v/>
      </c>
      <c r="S98" s="830"/>
      <c r="T98" s="825" t="str">
        <f>IF($AH98="HEADING",TEXT(Order!BK887,"DD-MM"),Order!BK887)</f>
        <v/>
      </c>
      <c r="U98" s="831"/>
      <c r="V98" s="829" t="str">
        <f>IF($AH98="HEADING",TEXT(Order!BL887,"DD-MM"),Order!BL887)</f>
        <v/>
      </c>
      <c r="W98" s="830"/>
      <c r="X98" s="825" t="str">
        <f>IF($AH98="HEADING",TEXT(Order!BM887,"DD-MM"),Order!BM887)</f>
        <v/>
      </c>
      <c r="Y98" s="826"/>
      <c r="Z98" s="827" t="str">
        <f>IF($AH98="HEADING",TEXT(Order!BN887,"DD-MM"),Order!BN887)</f>
        <v/>
      </c>
      <c r="AA98" s="828"/>
      <c r="AB98" s="714" t="str">
        <f>IF(NOT(OR(AH98="HEADING",AH98="DATE")),Order!BO887,"")</f>
        <v/>
      </c>
      <c r="AC98" s="714"/>
      <c r="AD98" s="714"/>
      <c r="AE98" s="714"/>
      <c r="AF98" s="87"/>
      <c r="AG98" s="250"/>
      <c r="AH98" s="215" t="str">
        <f>Order!BQ887</f>
        <v/>
      </c>
      <c r="AI98" s="220" t="b">
        <f>IF(COUNTIF($B$154:$AE$173,Order!BG887)&gt;0,TRUE,FALSE)</f>
        <v>1</v>
      </c>
      <c r="AJ98" s="241" t="e" cm="1">
        <f t="array" ref="AJ98">_xlfn.IFS(AND(AH98="ITEM",AH99="ITEM"),"THIN",AND(AH98="ITEM",AH99="HEADING"),"BLACK",AND(AH98="HEADING",AH99="ITEM"),FALSE)</f>
        <v>#N/A</v>
      </c>
      <c r="AK98" s="285"/>
      <c r="AL98" s="285"/>
    </row>
    <row r="99" spans="1:38" s="129" customFormat="1" ht="20.149999999999999" customHeight="1">
      <c r="A99" s="72"/>
      <c r="B99" s="281" t="str">
        <f>IF(AI99=TRUE,"* "&amp;IF(AND(AH99="ITEM",LEN(Order!BG888)&gt;30),LEFT(Order!BG888,30)&amp;"…",Order!BG888),IF(AND(AH99="ITEM",LEN(Order!BG888)&gt;30),LEFT(Order!BG888,30)&amp;"…",Order!BG888))</f>
        <v xml:space="preserve">* </v>
      </c>
      <c r="C99" s="72"/>
      <c r="D99" s="237"/>
      <c r="E99" s="237"/>
      <c r="F99" s="237"/>
      <c r="G99" s="237"/>
      <c r="H99" s="237"/>
      <c r="I99" s="237"/>
      <c r="J99" s="430" t="str">
        <f>IF(AH99="HEADING","",IF(Order!BP888=0,"",Order!BP888))</f>
        <v/>
      </c>
      <c r="K99" s="430"/>
      <c r="L99" s="430"/>
      <c r="M99" s="430"/>
      <c r="N99" s="829" t="str">
        <f>IF($AH99="HEADING",TEXT(Order!BH888,"DD-MM"),Order!BH888)</f>
        <v/>
      </c>
      <c r="O99" s="830"/>
      <c r="P99" s="825" t="str">
        <f>IF($AH99="HEADING",TEXT(Order!BI888,"DD-MM"),Order!BI888)</f>
        <v/>
      </c>
      <c r="Q99" s="831"/>
      <c r="R99" s="829" t="str">
        <f>IF($AH99="HEADING",TEXT(Order!BJ888,"DD-MM"),Order!BJ888)</f>
        <v/>
      </c>
      <c r="S99" s="830"/>
      <c r="T99" s="825" t="str">
        <f>IF($AH99="HEADING",TEXT(Order!BK888,"DD-MM"),Order!BK888)</f>
        <v/>
      </c>
      <c r="U99" s="831"/>
      <c r="V99" s="829" t="str">
        <f>IF($AH99="HEADING",TEXT(Order!BL888,"DD-MM"),Order!BL888)</f>
        <v/>
      </c>
      <c r="W99" s="830"/>
      <c r="X99" s="825" t="str">
        <f>IF($AH99="HEADING",TEXT(Order!BM888,"DD-MM"),Order!BM888)</f>
        <v/>
      </c>
      <c r="Y99" s="826"/>
      <c r="Z99" s="827" t="str">
        <f>IF($AH99="HEADING",TEXT(Order!BN888,"DD-MM"),Order!BN888)</f>
        <v/>
      </c>
      <c r="AA99" s="828"/>
      <c r="AB99" s="714" t="str">
        <f>IF(NOT(OR(AH99="HEADING",AH99="DATE")),Order!BO888,"")</f>
        <v/>
      </c>
      <c r="AC99" s="714"/>
      <c r="AD99" s="714"/>
      <c r="AE99" s="714"/>
      <c r="AF99" s="50"/>
      <c r="AG99" s="250"/>
      <c r="AH99" s="215" t="str">
        <f>Order!BQ888</f>
        <v/>
      </c>
      <c r="AI99" s="220" t="b">
        <f>IF(COUNTIF($B$154:$AE$173,Order!BG888)&gt;0,TRUE,FALSE)</f>
        <v>1</v>
      </c>
      <c r="AJ99" s="241" t="e" cm="1">
        <f t="array" ref="AJ99">_xlfn.IFS(AND(AH99="ITEM",AH100="ITEM"),"THIN",AND(AH99="ITEM",AH100="HEADING"),"BLACK",AND(AH99="HEADING",AH100="ITEM"),FALSE)</f>
        <v>#N/A</v>
      </c>
      <c r="AK99" s="285"/>
      <c r="AL99" s="285"/>
    </row>
    <row r="100" spans="1:38" s="129" customFormat="1" ht="20.149999999999999" customHeight="1">
      <c r="A100" s="72"/>
      <c r="B100" s="281" t="str">
        <f>IF(AI100=TRUE,"* "&amp;IF(AND(AH100="ITEM",LEN(Order!BG889)&gt;30),LEFT(Order!BG889,30)&amp;"…",Order!BG889),IF(AND(AH100="ITEM",LEN(Order!BG889)&gt;30),LEFT(Order!BG889,30)&amp;"…",Order!BG889))</f>
        <v xml:space="preserve">* </v>
      </c>
      <c r="C100" s="72"/>
      <c r="D100" s="237"/>
      <c r="E100" s="237"/>
      <c r="F100" s="237"/>
      <c r="G100" s="237"/>
      <c r="H100" s="237"/>
      <c r="I100" s="237"/>
      <c r="J100" s="430" t="str">
        <f>IF(AH100="HEADING","",IF(Order!BP889=0,"",Order!BP889))</f>
        <v/>
      </c>
      <c r="K100" s="430"/>
      <c r="L100" s="430"/>
      <c r="M100" s="430"/>
      <c r="N100" s="829" t="str">
        <f>IF($AH100="HEADING",TEXT(Order!BH889,"DD-MM"),Order!BH889)</f>
        <v/>
      </c>
      <c r="O100" s="830"/>
      <c r="P100" s="825" t="str">
        <f>IF($AH100="HEADING",TEXT(Order!BI889,"DD-MM"),Order!BI889)</f>
        <v/>
      </c>
      <c r="Q100" s="831"/>
      <c r="R100" s="829" t="str">
        <f>IF($AH100="HEADING",TEXT(Order!BJ889,"DD-MM"),Order!BJ889)</f>
        <v/>
      </c>
      <c r="S100" s="830"/>
      <c r="T100" s="825" t="str">
        <f>IF($AH100="HEADING",TEXT(Order!BK889,"DD-MM"),Order!BK889)</f>
        <v/>
      </c>
      <c r="U100" s="831"/>
      <c r="V100" s="829" t="str">
        <f>IF($AH100="HEADING",TEXT(Order!BL889,"DD-MM"),Order!BL889)</f>
        <v/>
      </c>
      <c r="W100" s="830"/>
      <c r="X100" s="825" t="str">
        <f>IF($AH100="HEADING",TEXT(Order!BM889,"DD-MM"),Order!BM889)</f>
        <v/>
      </c>
      <c r="Y100" s="826"/>
      <c r="Z100" s="827" t="str">
        <f>IF($AH100="HEADING",TEXT(Order!BN889,"DD-MM"),Order!BN889)</f>
        <v/>
      </c>
      <c r="AA100" s="828"/>
      <c r="AB100" s="714" t="str">
        <f>IF(NOT(OR(AH100="HEADING",AH100="DATE")),Order!BO889,"")</f>
        <v/>
      </c>
      <c r="AC100" s="714"/>
      <c r="AD100" s="714"/>
      <c r="AE100" s="714"/>
      <c r="AF100" s="50"/>
      <c r="AG100" s="250"/>
      <c r="AH100" s="215" t="str">
        <f>Order!BQ889</f>
        <v/>
      </c>
      <c r="AI100" s="220" t="b">
        <f>IF(COUNTIF($B$154:$AE$173,Order!BG889)&gt;0,TRUE,FALSE)</f>
        <v>1</v>
      </c>
      <c r="AJ100" s="241" t="e" cm="1">
        <f t="array" ref="AJ100">_xlfn.IFS(AND(AH100="ITEM",AH101="ITEM"),"THIN",AND(AH100="ITEM",AH101="HEADING"),"BLACK",AND(AH100="HEADING",AH101="ITEM"),FALSE)</f>
        <v>#N/A</v>
      </c>
      <c r="AK100" s="285"/>
      <c r="AL100" s="285"/>
    </row>
    <row r="101" spans="1:38" s="129" customFormat="1" ht="20.149999999999999" customHeight="1">
      <c r="A101" s="72"/>
      <c r="B101" s="281" t="str">
        <f>IF(AI101=TRUE,"* "&amp;IF(AND(AH101="ITEM",LEN(Order!BG890)&gt;30),LEFT(Order!BG890,30)&amp;"…",Order!BG890),IF(AND(AH101="ITEM",LEN(Order!BG890)&gt;30),LEFT(Order!BG890,30)&amp;"…",Order!BG890))</f>
        <v xml:space="preserve">* </v>
      </c>
      <c r="C101" s="72"/>
      <c r="D101" s="237"/>
      <c r="E101" s="237"/>
      <c r="F101" s="237"/>
      <c r="G101" s="237"/>
      <c r="H101" s="237"/>
      <c r="I101" s="237"/>
      <c r="J101" s="430" t="str">
        <f>IF(AH101="HEADING","",IF(Order!BP890=0,"",Order!BP890))</f>
        <v/>
      </c>
      <c r="K101" s="430"/>
      <c r="L101" s="430"/>
      <c r="M101" s="430"/>
      <c r="N101" s="829" t="str">
        <f>IF($AH101="HEADING",TEXT(Order!BH890,"DD-MM"),Order!BH890)</f>
        <v/>
      </c>
      <c r="O101" s="830"/>
      <c r="P101" s="825" t="str">
        <f>IF($AH101="HEADING",TEXT(Order!BI890,"DD-MM"),Order!BI890)</f>
        <v/>
      </c>
      <c r="Q101" s="831"/>
      <c r="R101" s="829" t="str">
        <f>IF($AH101="HEADING",TEXT(Order!BJ890,"DD-MM"),Order!BJ890)</f>
        <v/>
      </c>
      <c r="S101" s="830"/>
      <c r="T101" s="825" t="str">
        <f>IF($AH101="HEADING",TEXT(Order!BK890,"DD-MM"),Order!BK890)</f>
        <v/>
      </c>
      <c r="U101" s="831"/>
      <c r="V101" s="829" t="str">
        <f>IF($AH101="HEADING",TEXT(Order!BL890,"DD-MM"),Order!BL890)</f>
        <v/>
      </c>
      <c r="W101" s="830"/>
      <c r="X101" s="825" t="str">
        <f>IF($AH101="HEADING",TEXT(Order!BM890,"DD-MM"),Order!BM890)</f>
        <v/>
      </c>
      <c r="Y101" s="826"/>
      <c r="Z101" s="827" t="str">
        <f>IF($AH101="HEADING",TEXT(Order!BN890,"DD-MM"),Order!BN890)</f>
        <v/>
      </c>
      <c r="AA101" s="828"/>
      <c r="AB101" s="714" t="str">
        <f>IF(NOT(OR(AH101="HEADING",AH101="DATE")),Order!BO890,"")</f>
        <v/>
      </c>
      <c r="AC101" s="714"/>
      <c r="AD101" s="714"/>
      <c r="AE101" s="714"/>
      <c r="AF101" s="87"/>
      <c r="AG101" s="250"/>
      <c r="AH101" s="215" t="str">
        <f>Order!BQ890</f>
        <v/>
      </c>
      <c r="AI101" s="220" t="b">
        <f>IF(COUNTIF($B$154:$AE$173,Order!BG890)&gt;0,TRUE,FALSE)</f>
        <v>1</v>
      </c>
      <c r="AJ101" s="241" t="e" cm="1">
        <f t="array" ref="AJ101">_xlfn.IFS(AND(AH101="ITEM",AH102="ITEM"),"THIN",AND(AH101="ITEM",AH102="HEADING"),"BLACK",AND(AH101="HEADING",AH102="ITEM"),FALSE)</f>
        <v>#N/A</v>
      </c>
      <c r="AK101" s="285"/>
      <c r="AL101" s="285"/>
    </row>
    <row r="102" spans="1:38" s="129" customFormat="1" ht="20.149999999999999" customHeight="1">
      <c r="A102" s="72"/>
      <c r="B102" s="281" t="str">
        <f>IF(AI102=TRUE,"* "&amp;IF(AND(AH102="ITEM",LEN(Order!BG891)&gt;30),LEFT(Order!BG891,30)&amp;"…",Order!BG891),IF(AND(AH102="ITEM",LEN(Order!BG891)&gt;30),LEFT(Order!BG891,30)&amp;"…",Order!BG891))</f>
        <v xml:space="preserve">* </v>
      </c>
      <c r="C102" s="72"/>
      <c r="D102" s="237"/>
      <c r="E102" s="237"/>
      <c r="F102" s="237"/>
      <c r="G102" s="237"/>
      <c r="H102" s="237"/>
      <c r="I102" s="237"/>
      <c r="J102" s="430" t="str">
        <f>IF(AH102="HEADING","",IF(Order!BP891=0,"",Order!BP891))</f>
        <v/>
      </c>
      <c r="K102" s="430"/>
      <c r="L102" s="430"/>
      <c r="M102" s="430"/>
      <c r="N102" s="829" t="str">
        <f>IF($AH102="HEADING",TEXT(Order!BH891,"DD-MM"),Order!BH891)</f>
        <v/>
      </c>
      <c r="O102" s="830"/>
      <c r="P102" s="825" t="str">
        <f>IF($AH102="HEADING",TEXT(Order!BI891,"DD-MM"),Order!BI891)</f>
        <v/>
      </c>
      <c r="Q102" s="831"/>
      <c r="R102" s="829" t="str">
        <f>IF($AH102="HEADING",TEXT(Order!BJ891,"DD-MM"),Order!BJ891)</f>
        <v/>
      </c>
      <c r="S102" s="830"/>
      <c r="T102" s="825" t="str">
        <f>IF($AH102="HEADING",TEXT(Order!BK891,"DD-MM"),Order!BK891)</f>
        <v/>
      </c>
      <c r="U102" s="831"/>
      <c r="V102" s="829" t="str">
        <f>IF($AH102="HEADING",TEXT(Order!BL891,"DD-MM"),Order!BL891)</f>
        <v/>
      </c>
      <c r="W102" s="830"/>
      <c r="X102" s="825" t="str">
        <f>IF($AH102="HEADING",TEXT(Order!BM891,"DD-MM"),Order!BM891)</f>
        <v/>
      </c>
      <c r="Y102" s="826"/>
      <c r="Z102" s="827" t="str">
        <f>IF($AH102="HEADING",TEXT(Order!BN891,"DD-MM"),Order!BN891)</f>
        <v/>
      </c>
      <c r="AA102" s="828"/>
      <c r="AB102" s="714" t="str">
        <f>IF(NOT(OR(AH102="HEADING",AH102="DATE")),Order!BO891,"")</f>
        <v/>
      </c>
      <c r="AC102" s="714"/>
      <c r="AD102" s="714"/>
      <c r="AE102" s="714"/>
      <c r="AF102" s="50"/>
      <c r="AG102" s="250"/>
      <c r="AH102" s="215" t="str">
        <f>Order!BQ891</f>
        <v/>
      </c>
      <c r="AI102" s="220" t="b">
        <f>IF(COUNTIF($B$154:$AE$173,Order!BG891)&gt;0,TRUE,FALSE)</f>
        <v>1</v>
      </c>
      <c r="AJ102" s="241" t="e" cm="1">
        <f t="array" ref="AJ102">_xlfn.IFS(AND(AH102="ITEM",AH103="ITEM"),"THIN",AND(AH102="ITEM",AH103="HEADING"),"BLACK",AND(AH102="HEADING",AH103="ITEM"),FALSE)</f>
        <v>#N/A</v>
      </c>
      <c r="AK102" s="285"/>
      <c r="AL102" s="285"/>
    </row>
    <row r="103" spans="1:38" s="129" customFormat="1" ht="20.149999999999999" customHeight="1">
      <c r="A103" s="72"/>
      <c r="B103" s="281" t="str">
        <f>IF(AI103=TRUE,"* "&amp;IF(AND(AH103="ITEM",LEN(Order!BG892)&gt;30),LEFT(Order!BG892,30)&amp;"…",Order!BG892),IF(AND(AH103="ITEM",LEN(Order!BG892)&gt;30),LEFT(Order!BG892,30)&amp;"…",Order!BG892))</f>
        <v xml:space="preserve">* </v>
      </c>
      <c r="C103" s="72"/>
      <c r="D103" s="237"/>
      <c r="E103" s="237"/>
      <c r="F103" s="237"/>
      <c r="G103" s="237"/>
      <c r="H103" s="237"/>
      <c r="I103" s="237"/>
      <c r="J103" s="430" t="str">
        <f>IF(AH103="HEADING","",IF(Order!BP892=0,"",Order!BP892))</f>
        <v/>
      </c>
      <c r="K103" s="430"/>
      <c r="L103" s="430"/>
      <c r="M103" s="430"/>
      <c r="N103" s="829" t="str">
        <f>IF($AH103="HEADING",TEXT(Order!BH892,"DD-MM"),Order!BH892)</f>
        <v/>
      </c>
      <c r="O103" s="830"/>
      <c r="P103" s="825" t="str">
        <f>IF($AH103="HEADING",TEXT(Order!BI892,"DD-MM"),Order!BI892)</f>
        <v/>
      </c>
      <c r="Q103" s="831"/>
      <c r="R103" s="829" t="str">
        <f>IF($AH103="HEADING",TEXT(Order!BJ892,"DD-MM"),Order!BJ892)</f>
        <v/>
      </c>
      <c r="S103" s="830"/>
      <c r="T103" s="825" t="str">
        <f>IF($AH103="HEADING",TEXT(Order!BK892,"DD-MM"),Order!BK892)</f>
        <v/>
      </c>
      <c r="U103" s="831"/>
      <c r="V103" s="829" t="str">
        <f>IF($AH103="HEADING",TEXT(Order!BL892,"DD-MM"),Order!BL892)</f>
        <v/>
      </c>
      <c r="W103" s="830"/>
      <c r="X103" s="825" t="str">
        <f>IF($AH103="HEADING",TEXT(Order!BM892,"DD-MM"),Order!BM892)</f>
        <v/>
      </c>
      <c r="Y103" s="826"/>
      <c r="Z103" s="827" t="str">
        <f>IF($AH103="HEADING",TEXT(Order!BN892,"DD-MM"),Order!BN892)</f>
        <v/>
      </c>
      <c r="AA103" s="828"/>
      <c r="AB103" s="714" t="str">
        <f>IF(NOT(OR(AH103="HEADING",AH103="DATE")),Order!BO892,"")</f>
        <v/>
      </c>
      <c r="AC103" s="714"/>
      <c r="AD103" s="714"/>
      <c r="AE103" s="714"/>
      <c r="AF103" s="50"/>
      <c r="AG103" s="250"/>
      <c r="AH103" s="215" t="str">
        <f>Order!BQ892</f>
        <v/>
      </c>
      <c r="AI103" s="220" t="b">
        <f>IF(COUNTIF($B$154:$AE$173,Order!BG892)&gt;0,TRUE,FALSE)</f>
        <v>1</v>
      </c>
      <c r="AJ103" s="241" t="e" cm="1">
        <f t="array" ref="AJ103">_xlfn.IFS(AND(AH103="ITEM",AH104="ITEM"),"THIN",AND(AH103="ITEM",AH104="HEADING"),"BLACK",AND(AH103="HEADING",AH104="ITEM"),FALSE)</f>
        <v>#N/A</v>
      </c>
      <c r="AK103" s="285"/>
      <c r="AL103" s="285"/>
    </row>
    <row r="104" spans="1:38" s="129" customFormat="1" ht="20.149999999999999" customHeight="1">
      <c r="A104" s="72"/>
      <c r="B104" s="281" t="str">
        <f>IF(AI104=TRUE,"* "&amp;IF(AND(AH104="ITEM",LEN(Order!BG893)&gt;30),LEFT(Order!BG893,30)&amp;"…",Order!BG893),IF(AND(AH104="ITEM",LEN(Order!BG893)&gt;30),LEFT(Order!BG893,30)&amp;"…",Order!BG893))</f>
        <v xml:space="preserve">* </v>
      </c>
      <c r="C104" s="72"/>
      <c r="D104" s="237"/>
      <c r="E104" s="237"/>
      <c r="F104" s="237"/>
      <c r="G104" s="237"/>
      <c r="H104" s="237"/>
      <c r="I104" s="237"/>
      <c r="J104" s="430" t="str">
        <f>IF(AH104="HEADING","",IF(Order!BP893=0,"",Order!BP893))</f>
        <v/>
      </c>
      <c r="K104" s="430"/>
      <c r="L104" s="430"/>
      <c r="M104" s="430"/>
      <c r="N104" s="829" t="str">
        <f>IF($AH104="HEADING",TEXT(Order!BH893,"DD-MM"),Order!BH893)</f>
        <v/>
      </c>
      <c r="O104" s="830"/>
      <c r="P104" s="825" t="str">
        <f>IF($AH104="HEADING",TEXT(Order!BI893,"DD-MM"),Order!BI893)</f>
        <v/>
      </c>
      <c r="Q104" s="831"/>
      <c r="R104" s="829" t="str">
        <f>IF($AH104="HEADING",TEXT(Order!BJ893,"DD-MM"),Order!BJ893)</f>
        <v/>
      </c>
      <c r="S104" s="830"/>
      <c r="T104" s="825" t="str">
        <f>IF($AH104="HEADING",TEXT(Order!BK893,"DD-MM"),Order!BK893)</f>
        <v/>
      </c>
      <c r="U104" s="831"/>
      <c r="V104" s="829" t="str">
        <f>IF($AH104="HEADING",TEXT(Order!BL893,"DD-MM"),Order!BL893)</f>
        <v/>
      </c>
      <c r="W104" s="830"/>
      <c r="X104" s="825" t="str">
        <f>IF($AH104="HEADING",TEXT(Order!BM893,"DD-MM"),Order!BM893)</f>
        <v/>
      </c>
      <c r="Y104" s="826"/>
      <c r="Z104" s="827" t="str">
        <f>IF($AH104="HEADING",TEXT(Order!BN893,"DD-MM"),Order!BN893)</f>
        <v/>
      </c>
      <c r="AA104" s="828"/>
      <c r="AB104" s="714" t="str">
        <f>IF(NOT(OR(AH104="HEADING",AH104="DATE")),Order!BO893,"")</f>
        <v/>
      </c>
      <c r="AC104" s="714"/>
      <c r="AD104" s="714"/>
      <c r="AE104" s="714"/>
      <c r="AF104" s="87"/>
      <c r="AG104" s="250"/>
      <c r="AH104" s="215" t="str">
        <f>Order!BQ893</f>
        <v/>
      </c>
      <c r="AI104" s="220" t="b">
        <f>IF(COUNTIF($B$154:$AE$173,Order!BG893)&gt;0,TRUE,FALSE)</f>
        <v>1</v>
      </c>
      <c r="AJ104" s="241" t="e" cm="1">
        <f t="array" ref="AJ104">_xlfn.IFS(AND(AH104="ITEM",AH105="ITEM"),"THIN",AND(AH104="ITEM",AH105="HEADING"),"BLACK",AND(AH104="HEADING",AH105="ITEM"),FALSE)</f>
        <v>#N/A</v>
      </c>
      <c r="AK104" s="285"/>
      <c r="AL104" s="285"/>
    </row>
    <row r="105" spans="1:38" s="129" customFormat="1" ht="20.149999999999999" customHeight="1">
      <c r="A105" s="72"/>
      <c r="B105" s="281" t="str">
        <f>IF(AI105=TRUE,"* "&amp;IF(AND(AH105="ITEM",LEN(Order!BG894)&gt;30),LEFT(Order!BG894,30)&amp;"…",Order!BG894),IF(AND(AH105="ITEM",LEN(Order!BG894)&gt;30),LEFT(Order!BG894,30)&amp;"…",Order!BG894))</f>
        <v xml:space="preserve">* </v>
      </c>
      <c r="C105" s="72"/>
      <c r="D105" s="237"/>
      <c r="E105" s="237"/>
      <c r="F105" s="237"/>
      <c r="G105" s="237"/>
      <c r="H105" s="237"/>
      <c r="I105" s="237"/>
      <c r="J105" s="430" t="str">
        <f>IF(AH105="HEADING","",IF(Order!BP894=0,"",Order!BP894))</f>
        <v/>
      </c>
      <c r="K105" s="430"/>
      <c r="L105" s="430"/>
      <c r="M105" s="430"/>
      <c r="N105" s="829" t="str">
        <f>IF($AH105="HEADING",TEXT(Order!BH894,"DD-MM"),Order!BH894)</f>
        <v/>
      </c>
      <c r="O105" s="830"/>
      <c r="P105" s="825" t="str">
        <f>IF($AH105="HEADING",TEXT(Order!BI894,"DD-MM"),Order!BI894)</f>
        <v/>
      </c>
      <c r="Q105" s="831"/>
      <c r="R105" s="829" t="str">
        <f>IF($AH105="HEADING",TEXT(Order!BJ894,"DD-MM"),Order!BJ894)</f>
        <v/>
      </c>
      <c r="S105" s="830"/>
      <c r="T105" s="825" t="str">
        <f>IF($AH105="HEADING",TEXT(Order!BK894,"DD-MM"),Order!BK894)</f>
        <v/>
      </c>
      <c r="U105" s="831"/>
      <c r="V105" s="829" t="str">
        <f>IF($AH105="HEADING",TEXT(Order!BL894,"DD-MM"),Order!BL894)</f>
        <v/>
      </c>
      <c r="W105" s="830"/>
      <c r="X105" s="825" t="str">
        <f>IF($AH105="HEADING",TEXT(Order!BM894,"DD-MM"),Order!BM894)</f>
        <v/>
      </c>
      <c r="Y105" s="826"/>
      <c r="Z105" s="827" t="str">
        <f>IF($AH105="HEADING",TEXT(Order!BN894,"DD-MM"),Order!BN894)</f>
        <v/>
      </c>
      <c r="AA105" s="828"/>
      <c r="AB105" s="714" t="str">
        <f>IF(NOT(OR(AH105="HEADING",AH105="DATE")),Order!BO894,"")</f>
        <v/>
      </c>
      <c r="AC105" s="714"/>
      <c r="AD105" s="714"/>
      <c r="AE105" s="714"/>
      <c r="AF105" s="50"/>
      <c r="AG105" s="250"/>
      <c r="AH105" s="215" t="str">
        <f>Order!BQ894</f>
        <v/>
      </c>
      <c r="AI105" s="220" t="b">
        <f>IF(COUNTIF($B$154:$AE$173,Order!BG894)&gt;0,TRUE,FALSE)</f>
        <v>1</v>
      </c>
      <c r="AJ105" s="241" t="e" cm="1">
        <f t="array" ref="AJ105">_xlfn.IFS(AND(AH105="ITEM",AH106="ITEM"),"THIN",AND(AH105="ITEM",AH106="HEADING"),"BLACK",AND(AH105="HEADING",AH106="ITEM"),FALSE)</f>
        <v>#N/A</v>
      </c>
      <c r="AK105" s="285"/>
      <c r="AL105" s="285"/>
    </row>
    <row r="106" spans="1:38" s="129" customFormat="1" ht="20.149999999999999" customHeight="1">
      <c r="A106" s="72"/>
      <c r="B106" s="281" t="str">
        <f>IF(AI106=TRUE,"* "&amp;IF(AND(AH106="ITEM",LEN(Order!BG895)&gt;30),LEFT(Order!BG895,30)&amp;"…",Order!BG895),IF(AND(AH106="ITEM",LEN(Order!BG895)&gt;30),LEFT(Order!BG895,30)&amp;"…",Order!BG895))</f>
        <v xml:space="preserve">* </v>
      </c>
      <c r="C106" s="72"/>
      <c r="D106" s="237"/>
      <c r="E106" s="237"/>
      <c r="F106" s="237"/>
      <c r="G106" s="237"/>
      <c r="H106" s="237"/>
      <c r="I106" s="237"/>
      <c r="J106" s="430" t="str">
        <f>IF(AH106="HEADING","",IF(Order!BP895=0,"",Order!BP895))</f>
        <v/>
      </c>
      <c r="K106" s="430"/>
      <c r="L106" s="430"/>
      <c r="M106" s="430"/>
      <c r="N106" s="829" t="str">
        <f>IF($AH106="HEADING",TEXT(Order!BH895,"DD-MM"),Order!BH895)</f>
        <v/>
      </c>
      <c r="O106" s="830"/>
      <c r="P106" s="825" t="str">
        <f>IF($AH106="HEADING",TEXT(Order!BI895,"DD-MM"),Order!BI895)</f>
        <v/>
      </c>
      <c r="Q106" s="831"/>
      <c r="R106" s="829" t="str">
        <f>IF($AH106="HEADING",TEXT(Order!BJ895,"DD-MM"),Order!BJ895)</f>
        <v/>
      </c>
      <c r="S106" s="830"/>
      <c r="T106" s="825" t="str">
        <f>IF($AH106="HEADING",TEXT(Order!BK895,"DD-MM"),Order!BK895)</f>
        <v/>
      </c>
      <c r="U106" s="831"/>
      <c r="V106" s="829" t="str">
        <f>IF($AH106="HEADING",TEXT(Order!BL895,"DD-MM"),Order!BL895)</f>
        <v/>
      </c>
      <c r="W106" s="830"/>
      <c r="X106" s="825" t="str">
        <f>IF($AH106="HEADING",TEXT(Order!BM895,"DD-MM"),Order!BM895)</f>
        <v/>
      </c>
      <c r="Y106" s="826"/>
      <c r="Z106" s="827" t="str">
        <f>IF($AH106="HEADING",TEXT(Order!BN895,"DD-MM"),Order!BN895)</f>
        <v/>
      </c>
      <c r="AA106" s="828"/>
      <c r="AB106" s="714" t="str">
        <f>IF(NOT(OR(AH106="HEADING",AH106="DATE")),Order!BO895,"")</f>
        <v/>
      </c>
      <c r="AC106" s="714"/>
      <c r="AD106" s="714"/>
      <c r="AE106" s="714"/>
      <c r="AF106" s="50"/>
      <c r="AG106" s="250"/>
      <c r="AH106" s="215" t="str">
        <f>Order!BQ895</f>
        <v/>
      </c>
      <c r="AI106" s="220" t="b">
        <f>IF(COUNTIF($B$154:$AE$173,Order!BG895)&gt;0,TRUE,FALSE)</f>
        <v>1</v>
      </c>
      <c r="AJ106" s="241" t="e" cm="1">
        <f t="array" ref="AJ106">_xlfn.IFS(AND(AH106="ITEM",AH107="ITEM"),"THIN",AND(AH106="ITEM",AH107="HEADING"),"BLACK",AND(AH106="HEADING",AH107="ITEM"),FALSE)</f>
        <v>#N/A</v>
      </c>
      <c r="AK106" s="285"/>
      <c r="AL106" s="285"/>
    </row>
    <row r="107" spans="1:38" s="129" customFormat="1" ht="20.149999999999999" customHeight="1">
      <c r="A107" s="72"/>
      <c r="B107" s="281" t="str">
        <f>IF(AI107=TRUE,"* "&amp;IF(AND(AH107="ITEM",LEN(Order!BG896)&gt;30),LEFT(Order!BG896,30)&amp;"…",Order!BG896),IF(AND(AH107="ITEM",LEN(Order!BG896)&gt;30),LEFT(Order!BG896,30)&amp;"…",Order!BG896))</f>
        <v xml:space="preserve">* </v>
      </c>
      <c r="C107" s="72"/>
      <c r="D107" s="237"/>
      <c r="E107" s="237"/>
      <c r="F107" s="237"/>
      <c r="G107" s="237"/>
      <c r="H107" s="237"/>
      <c r="I107" s="237"/>
      <c r="J107" s="430" t="str">
        <f>IF(AH107="HEADING","",IF(Order!BP896=0,"",Order!BP896))</f>
        <v/>
      </c>
      <c r="K107" s="430"/>
      <c r="L107" s="430"/>
      <c r="M107" s="430"/>
      <c r="N107" s="829" t="str">
        <f>IF($AH107="HEADING",TEXT(Order!BH896,"DD-MM"),Order!BH896)</f>
        <v/>
      </c>
      <c r="O107" s="830"/>
      <c r="P107" s="825" t="str">
        <f>IF($AH107="HEADING",TEXT(Order!BI896,"DD-MM"),Order!BI896)</f>
        <v/>
      </c>
      <c r="Q107" s="831"/>
      <c r="R107" s="829" t="str">
        <f>IF($AH107="HEADING",TEXT(Order!BJ896,"DD-MM"),Order!BJ896)</f>
        <v/>
      </c>
      <c r="S107" s="830"/>
      <c r="T107" s="825" t="str">
        <f>IF($AH107="HEADING",TEXT(Order!BK896,"DD-MM"),Order!BK896)</f>
        <v/>
      </c>
      <c r="U107" s="831"/>
      <c r="V107" s="829" t="str">
        <f>IF($AH107="HEADING",TEXT(Order!BL896,"DD-MM"),Order!BL896)</f>
        <v/>
      </c>
      <c r="W107" s="830"/>
      <c r="X107" s="825" t="str">
        <f>IF($AH107="HEADING",TEXT(Order!BM896,"DD-MM"),Order!BM896)</f>
        <v/>
      </c>
      <c r="Y107" s="826"/>
      <c r="Z107" s="827" t="str">
        <f>IF($AH107="HEADING",TEXT(Order!BN896,"DD-MM"),Order!BN896)</f>
        <v/>
      </c>
      <c r="AA107" s="828"/>
      <c r="AB107" s="714" t="str">
        <f>IF(NOT(OR(AH107="HEADING",AH107="DATE")),Order!BO896,"")</f>
        <v/>
      </c>
      <c r="AC107" s="714"/>
      <c r="AD107" s="714"/>
      <c r="AE107" s="714"/>
      <c r="AF107" s="87"/>
      <c r="AG107" s="250"/>
      <c r="AH107" s="215" t="str">
        <f>Order!BQ896</f>
        <v/>
      </c>
      <c r="AI107" s="220" t="b">
        <f>IF(COUNTIF($B$154:$AE$173,Order!BG896)&gt;0,TRUE,FALSE)</f>
        <v>1</v>
      </c>
      <c r="AJ107" s="241" t="e" cm="1">
        <f t="array" ref="AJ107">_xlfn.IFS(AND(AH107="ITEM",AH108="ITEM"),"THIN",AND(AH107="ITEM",AH108="HEADING"),"BLACK",AND(AH107="HEADING",AH108="ITEM"),FALSE)</f>
        <v>#N/A</v>
      </c>
      <c r="AK107" s="285"/>
      <c r="AL107" s="285"/>
    </row>
    <row r="108" spans="1:38" s="129" customFormat="1" ht="20.149999999999999" customHeight="1">
      <c r="A108" s="72"/>
      <c r="B108" s="281" t="str">
        <f>IF(AI108=TRUE,"* "&amp;IF(AND(AH108="ITEM",LEN(Order!BG897)&gt;30),LEFT(Order!BG897,30)&amp;"…",Order!BG897),IF(AND(AH108="ITEM",LEN(Order!BG897)&gt;30),LEFT(Order!BG897,30)&amp;"…",Order!BG897))</f>
        <v xml:space="preserve">* </v>
      </c>
      <c r="C108" s="72"/>
      <c r="D108" s="237"/>
      <c r="E108" s="237"/>
      <c r="F108" s="237"/>
      <c r="G108" s="237"/>
      <c r="H108" s="237"/>
      <c r="I108" s="237"/>
      <c r="J108" s="430" t="str">
        <f>IF(AH108="HEADING","",IF(Order!BP897=0,"",Order!BP897))</f>
        <v/>
      </c>
      <c r="K108" s="430"/>
      <c r="L108" s="430"/>
      <c r="M108" s="430"/>
      <c r="N108" s="829" t="str">
        <f>IF($AH108="HEADING",TEXT(Order!BH897,"DD-MM"),Order!BH897)</f>
        <v/>
      </c>
      <c r="O108" s="830"/>
      <c r="P108" s="825" t="str">
        <f>IF($AH108="HEADING",TEXT(Order!BI897,"DD-MM"),Order!BI897)</f>
        <v/>
      </c>
      <c r="Q108" s="831"/>
      <c r="R108" s="829" t="str">
        <f>IF($AH108="HEADING",TEXT(Order!BJ897,"DD-MM"),Order!BJ897)</f>
        <v/>
      </c>
      <c r="S108" s="830"/>
      <c r="T108" s="825" t="str">
        <f>IF($AH108="HEADING",TEXT(Order!BK897,"DD-MM"),Order!BK897)</f>
        <v/>
      </c>
      <c r="U108" s="831"/>
      <c r="V108" s="829" t="str">
        <f>IF($AH108="HEADING",TEXT(Order!BL897,"DD-MM"),Order!BL897)</f>
        <v/>
      </c>
      <c r="W108" s="830"/>
      <c r="X108" s="825" t="str">
        <f>IF($AH108="HEADING",TEXT(Order!BM897,"DD-MM"),Order!BM897)</f>
        <v/>
      </c>
      <c r="Y108" s="826"/>
      <c r="Z108" s="827" t="str">
        <f>IF($AH108="HEADING",TEXT(Order!BN897,"DD-MM"),Order!BN897)</f>
        <v/>
      </c>
      <c r="AA108" s="828"/>
      <c r="AB108" s="714" t="str">
        <f>IF(NOT(OR(AH108="HEADING",AH108="DATE")),Order!BO897,"")</f>
        <v/>
      </c>
      <c r="AC108" s="714"/>
      <c r="AD108" s="714"/>
      <c r="AE108" s="714"/>
      <c r="AF108" s="50"/>
      <c r="AG108" s="250"/>
      <c r="AH108" s="215" t="str">
        <f>Order!BQ897</f>
        <v/>
      </c>
      <c r="AI108" s="220" t="b">
        <f>IF(COUNTIF($B$154:$AE$173,Order!BG897)&gt;0,TRUE,FALSE)</f>
        <v>1</v>
      </c>
      <c r="AJ108" s="241" t="e" cm="1">
        <f t="array" ref="AJ108">_xlfn.IFS(AND(AH108="ITEM",AH109="ITEM"),"THIN",AND(AH108="ITEM",AH109="HEADING"),"BLACK",AND(AH108="HEADING",AH109="ITEM"),FALSE)</f>
        <v>#N/A</v>
      </c>
      <c r="AK108" s="285"/>
      <c r="AL108" s="285"/>
    </row>
    <row r="109" spans="1:38" s="129" customFormat="1" ht="20.149999999999999" customHeight="1">
      <c r="A109" s="72"/>
      <c r="B109" s="281" t="str">
        <f>IF(AI109=TRUE,"* "&amp;IF(AND(AH109="ITEM",LEN(Order!BG898)&gt;30),LEFT(Order!BG898,30)&amp;"…",Order!BG898),IF(AND(AH109="ITEM",LEN(Order!BG898)&gt;30),LEFT(Order!BG898,30)&amp;"…",Order!BG898))</f>
        <v xml:space="preserve">* </v>
      </c>
      <c r="C109" s="72"/>
      <c r="D109" s="237"/>
      <c r="E109" s="237"/>
      <c r="F109" s="237"/>
      <c r="G109" s="237"/>
      <c r="H109" s="237"/>
      <c r="I109" s="237"/>
      <c r="J109" s="430" t="str">
        <f>IF(AH109="HEADING","",IF(Order!BP898=0,"",Order!BP898))</f>
        <v/>
      </c>
      <c r="K109" s="430"/>
      <c r="L109" s="430"/>
      <c r="M109" s="430"/>
      <c r="N109" s="829" t="str">
        <f>IF($AH109="HEADING",TEXT(Order!BH898,"DD-MM"),Order!BH898)</f>
        <v/>
      </c>
      <c r="O109" s="830"/>
      <c r="P109" s="825" t="str">
        <f>IF($AH109="HEADING",TEXT(Order!BI898,"DD-MM"),Order!BI898)</f>
        <v/>
      </c>
      <c r="Q109" s="831"/>
      <c r="R109" s="829" t="str">
        <f>IF($AH109="HEADING",TEXT(Order!BJ898,"DD-MM"),Order!BJ898)</f>
        <v/>
      </c>
      <c r="S109" s="830"/>
      <c r="T109" s="825" t="str">
        <f>IF($AH109="HEADING",TEXT(Order!BK898,"DD-MM"),Order!BK898)</f>
        <v/>
      </c>
      <c r="U109" s="831"/>
      <c r="V109" s="829" t="str">
        <f>IF($AH109="HEADING",TEXT(Order!BL898,"DD-MM"),Order!BL898)</f>
        <v/>
      </c>
      <c r="W109" s="830"/>
      <c r="X109" s="825" t="str">
        <f>IF($AH109="HEADING",TEXT(Order!BM898,"DD-MM"),Order!BM898)</f>
        <v/>
      </c>
      <c r="Y109" s="826"/>
      <c r="Z109" s="827" t="str">
        <f>IF($AH109="HEADING",TEXT(Order!BN898,"DD-MM"),Order!BN898)</f>
        <v/>
      </c>
      <c r="AA109" s="828"/>
      <c r="AB109" s="714" t="str">
        <f>IF(NOT(OR(AH109="HEADING",AH109="DATE")),Order!BO898,"")</f>
        <v/>
      </c>
      <c r="AC109" s="714"/>
      <c r="AD109" s="714"/>
      <c r="AE109" s="714"/>
      <c r="AF109" s="87"/>
      <c r="AG109" s="250"/>
      <c r="AH109" s="215" t="str">
        <f>Order!BQ898</f>
        <v/>
      </c>
      <c r="AI109" s="220" t="b">
        <f>IF(COUNTIF($B$154:$AE$173,Order!BG898)&gt;0,TRUE,FALSE)</f>
        <v>1</v>
      </c>
      <c r="AJ109" s="241" t="e" cm="1">
        <f t="array" ref="AJ109">_xlfn.IFS(AND(AH109="ITEM",AH110="ITEM"),"THIN",AND(AH109="ITEM",AH110="HEADING"),"BLACK",AND(AH109="HEADING",AH110="ITEM"),FALSE)</f>
        <v>#N/A</v>
      </c>
      <c r="AK109" s="285"/>
      <c r="AL109" s="285"/>
    </row>
    <row r="110" spans="1:38" s="129" customFormat="1" ht="20.149999999999999" customHeight="1">
      <c r="A110" s="72"/>
      <c r="B110" s="281" t="str">
        <f>IF(AI110=TRUE,"* "&amp;IF(AND(AH110="ITEM",LEN(Order!BG899)&gt;30),LEFT(Order!BG899,30)&amp;"…",Order!BG899),IF(AND(AH110="ITEM",LEN(Order!BG899)&gt;30),LEFT(Order!BG899,30)&amp;"…",Order!BG899))</f>
        <v xml:space="preserve">* </v>
      </c>
      <c r="C110" s="72"/>
      <c r="D110" s="237"/>
      <c r="E110" s="237"/>
      <c r="F110" s="237"/>
      <c r="G110" s="237"/>
      <c r="H110" s="237"/>
      <c r="I110" s="237"/>
      <c r="J110" s="430" t="str">
        <f>IF(AH110="HEADING","",IF(Order!BP899=0,"",Order!BP899))</f>
        <v/>
      </c>
      <c r="K110" s="430"/>
      <c r="L110" s="430"/>
      <c r="M110" s="430"/>
      <c r="N110" s="829" t="str">
        <f>IF($AH110="HEADING",TEXT(Order!BH899,"DD-MM"),Order!BH899)</f>
        <v/>
      </c>
      <c r="O110" s="830"/>
      <c r="P110" s="825" t="str">
        <f>IF($AH110="HEADING",TEXT(Order!BI899,"DD-MM"),Order!BI899)</f>
        <v/>
      </c>
      <c r="Q110" s="831"/>
      <c r="R110" s="829" t="str">
        <f>IF($AH110="HEADING",TEXT(Order!BJ899,"DD-MM"),Order!BJ899)</f>
        <v/>
      </c>
      <c r="S110" s="830"/>
      <c r="T110" s="825" t="str">
        <f>IF($AH110="HEADING",TEXT(Order!BK899,"DD-MM"),Order!BK899)</f>
        <v/>
      </c>
      <c r="U110" s="831"/>
      <c r="V110" s="829" t="str">
        <f>IF($AH110="HEADING",TEXT(Order!BL899,"DD-MM"),Order!BL899)</f>
        <v/>
      </c>
      <c r="W110" s="830"/>
      <c r="X110" s="825" t="str">
        <f>IF($AH110="HEADING",TEXT(Order!BM899,"DD-MM"),Order!BM899)</f>
        <v/>
      </c>
      <c r="Y110" s="826"/>
      <c r="Z110" s="827" t="str">
        <f>IF($AH110="HEADING",TEXT(Order!BN899,"DD-MM"),Order!BN899)</f>
        <v/>
      </c>
      <c r="AA110" s="828"/>
      <c r="AB110" s="714" t="str">
        <f>IF(NOT(OR(AH110="HEADING",AH110="DATE")),Order!BO899,"")</f>
        <v/>
      </c>
      <c r="AC110" s="714"/>
      <c r="AD110" s="714"/>
      <c r="AE110" s="714"/>
      <c r="AF110" s="50"/>
      <c r="AG110" s="250"/>
      <c r="AH110" s="215" t="str">
        <f>Order!BQ899</f>
        <v/>
      </c>
      <c r="AI110" s="220" t="b">
        <f>IF(COUNTIF($B$154:$AE$173,Order!BG899)&gt;0,TRUE,FALSE)</f>
        <v>1</v>
      </c>
      <c r="AJ110" s="241" t="e" cm="1">
        <f t="array" ref="AJ110">_xlfn.IFS(AND(AH110="ITEM",AH111="ITEM"),"THIN",AND(AH110="ITEM",AH111="HEADING"),"BLACK",AND(AH110="HEADING",AH111="ITEM"),FALSE)</f>
        <v>#N/A</v>
      </c>
      <c r="AK110" s="285"/>
      <c r="AL110" s="285"/>
    </row>
    <row r="111" spans="1:38" s="129" customFormat="1" ht="20.149999999999999" customHeight="1">
      <c r="A111" s="72"/>
      <c r="B111" s="281" t="str">
        <f>IF(AI111=TRUE,"* "&amp;IF(AND(AH111="ITEM",LEN(Order!BG900)&gt;30),LEFT(Order!BG900,30)&amp;"…",Order!BG900),IF(AND(AH111="ITEM",LEN(Order!BG900)&gt;30),LEFT(Order!BG900,30)&amp;"…",Order!BG900))</f>
        <v xml:space="preserve">* </v>
      </c>
      <c r="C111" s="72"/>
      <c r="D111" s="237"/>
      <c r="E111" s="237"/>
      <c r="F111" s="237"/>
      <c r="G111" s="237"/>
      <c r="H111" s="237"/>
      <c r="I111" s="237"/>
      <c r="J111" s="430" t="str">
        <f>IF(AH111="HEADING","",IF(Order!BP900=0,"",Order!BP900))</f>
        <v/>
      </c>
      <c r="K111" s="430"/>
      <c r="L111" s="430"/>
      <c r="M111" s="430"/>
      <c r="N111" s="829" t="str">
        <f>IF($AH111="HEADING",TEXT(Order!BH900,"DD-MM"),Order!BH900)</f>
        <v/>
      </c>
      <c r="O111" s="830"/>
      <c r="P111" s="825" t="str">
        <f>IF($AH111="HEADING",TEXT(Order!BI900,"DD-MM"),Order!BI900)</f>
        <v/>
      </c>
      <c r="Q111" s="831"/>
      <c r="R111" s="829" t="str">
        <f>IF($AH111="HEADING",TEXT(Order!BJ900,"DD-MM"),Order!BJ900)</f>
        <v/>
      </c>
      <c r="S111" s="830"/>
      <c r="T111" s="825" t="str">
        <f>IF($AH111="HEADING",TEXT(Order!BK900,"DD-MM"),Order!BK900)</f>
        <v/>
      </c>
      <c r="U111" s="831"/>
      <c r="V111" s="829" t="str">
        <f>IF($AH111="HEADING",TEXT(Order!BL900,"DD-MM"),Order!BL900)</f>
        <v/>
      </c>
      <c r="W111" s="830"/>
      <c r="X111" s="825" t="str">
        <f>IF($AH111="HEADING",TEXT(Order!BM900,"DD-MM"),Order!BM900)</f>
        <v/>
      </c>
      <c r="Y111" s="826"/>
      <c r="Z111" s="827" t="str">
        <f>IF($AH111="HEADING",TEXT(Order!BN900,"DD-MM"),Order!BN900)</f>
        <v/>
      </c>
      <c r="AA111" s="828"/>
      <c r="AB111" s="714" t="str">
        <f>IF(NOT(OR(AH111="HEADING",AH111="DATE")),Order!BO900,"")</f>
        <v/>
      </c>
      <c r="AC111" s="714"/>
      <c r="AD111" s="714"/>
      <c r="AE111" s="714"/>
      <c r="AF111" s="50"/>
      <c r="AG111" s="250"/>
      <c r="AH111" s="215" t="str">
        <f>Order!BQ900</f>
        <v/>
      </c>
      <c r="AI111" s="220" t="b">
        <f>IF(COUNTIF($B$154:$AE$173,Order!BG900)&gt;0,TRUE,FALSE)</f>
        <v>1</v>
      </c>
      <c r="AJ111" s="241" t="e" cm="1">
        <f t="array" ref="AJ111">_xlfn.IFS(AND(AH111="ITEM",AH112="ITEM"),"THIN",AND(AH111="ITEM",AH112="HEADING"),"BLACK",AND(AH111="HEADING",AH112="ITEM"),FALSE)</f>
        <v>#N/A</v>
      </c>
      <c r="AK111" s="285"/>
      <c r="AL111" s="285"/>
    </row>
    <row r="112" spans="1:38" s="129" customFormat="1" ht="20.149999999999999" customHeight="1">
      <c r="A112" s="72"/>
      <c r="B112" s="281" t="str">
        <f>IF(AI112=TRUE,"* "&amp;IF(AND(AH112="ITEM",LEN(Order!BG901)&gt;30),LEFT(Order!BG901,30)&amp;"…",Order!BG901),IF(AND(AH112="ITEM",LEN(Order!BG901)&gt;30),LEFT(Order!BG901,30)&amp;"…",Order!BG901))</f>
        <v xml:space="preserve">* </v>
      </c>
      <c r="C112" s="72"/>
      <c r="D112" s="237"/>
      <c r="E112" s="237"/>
      <c r="F112" s="237"/>
      <c r="G112" s="237"/>
      <c r="H112" s="237"/>
      <c r="I112" s="237"/>
      <c r="J112" s="430" t="str">
        <f>IF(AH112="HEADING","",IF(Order!BP901=0,"",Order!BP901))</f>
        <v/>
      </c>
      <c r="K112" s="430"/>
      <c r="L112" s="430"/>
      <c r="M112" s="430"/>
      <c r="N112" s="829" t="str">
        <f>IF($AH112="HEADING",TEXT(Order!BH901,"DD-MM"),Order!BH901)</f>
        <v/>
      </c>
      <c r="O112" s="830"/>
      <c r="P112" s="825" t="str">
        <f>IF($AH112="HEADING",TEXT(Order!BI901,"DD-MM"),Order!BI901)</f>
        <v/>
      </c>
      <c r="Q112" s="831"/>
      <c r="R112" s="829" t="str">
        <f>IF($AH112="HEADING",TEXT(Order!BJ901,"DD-MM"),Order!BJ901)</f>
        <v/>
      </c>
      <c r="S112" s="830"/>
      <c r="T112" s="825" t="str">
        <f>IF($AH112="HEADING",TEXT(Order!BK901,"DD-MM"),Order!BK901)</f>
        <v/>
      </c>
      <c r="U112" s="831"/>
      <c r="V112" s="829" t="str">
        <f>IF($AH112="HEADING",TEXT(Order!BL901,"DD-MM"),Order!BL901)</f>
        <v/>
      </c>
      <c r="W112" s="830"/>
      <c r="X112" s="825" t="str">
        <f>IF($AH112="HEADING",TEXT(Order!BM901,"DD-MM"),Order!BM901)</f>
        <v/>
      </c>
      <c r="Y112" s="826"/>
      <c r="Z112" s="827" t="str">
        <f>IF($AH112="HEADING",TEXT(Order!BN901,"DD-MM"),Order!BN901)</f>
        <v/>
      </c>
      <c r="AA112" s="828"/>
      <c r="AB112" s="714" t="str">
        <f>IF(NOT(OR(AH112="HEADING",AH112="DATE")),Order!BO901,"")</f>
        <v/>
      </c>
      <c r="AC112" s="714"/>
      <c r="AD112" s="714"/>
      <c r="AE112" s="714"/>
      <c r="AF112" s="87"/>
      <c r="AG112" s="250"/>
      <c r="AH112" s="215" t="str">
        <f>Order!BQ901</f>
        <v/>
      </c>
      <c r="AI112" s="220" t="b">
        <f>IF(COUNTIF($B$154:$AE$173,Order!BG901)&gt;0,TRUE,FALSE)</f>
        <v>1</v>
      </c>
      <c r="AJ112" s="241" t="e" cm="1">
        <f t="array" ref="AJ112">_xlfn.IFS(AND(AH112="ITEM",AH113="ITEM"),"THIN",AND(AH112="ITEM",AH113="HEADING"),"BLACK",AND(AH112="HEADING",AH113="ITEM"),FALSE)</f>
        <v>#N/A</v>
      </c>
      <c r="AK112" s="285"/>
      <c r="AL112" s="285"/>
    </row>
    <row r="113" spans="1:38" s="129" customFormat="1" ht="20.149999999999999" customHeight="1">
      <c r="A113" s="72"/>
      <c r="B113" s="281" t="str">
        <f>IF(AI113=TRUE,"* "&amp;IF(AND(AH113="ITEM",LEN(Order!BG902)&gt;30),LEFT(Order!BG902,30)&amp;"…",Order!BG902),IF(AND(AH113="ITEM",LEN(Order!BG902)&gt;30),LEFT(Order!BG902,30)&amp;"…",Order!BG902))</f>
        <v xml:space="preserve">* </v>
      </c>
      <c r="C113" s="72"/>
      <c r="D113" s="237"/>
      <c r="E113" s="237"/>
      <c r="F113" s="237"/>
      <c r="G113" s="237"/>
      <c r="H113" s="237"/>
      <c r="I113" s="237"/>
      <c r="J113" s="430" t="str">
        <f>IF(AH113="HEADING","",IF(Order!BP902=0,"",Order!BP902))</f>
        <v/>
      </c>
      <c r="K113" s="430"/>
      <c r="L113" s="430"/>
      <c r="M113" s="430"/>
      <c r="N113" s="829" t="str">
        <f>IF($AH113="HEADING",TEXT(Order!BH902,"DD-MM"),Order!BH902)</f>
        <v/>
      </c>
      <c r="O113" s="830"/>
      <c r="P113" s="825" t="str">
        <f>IF($AH113="HEADING",TEXT(Order!BI902,"DD-MM"),Order!BI902)</f>
        <v/>
      </c>
      <c r="Q113" s="831"/>
      <c r="R113" s="829" t="str">
        <f>IF($AH113="HEADING",TEXT(Order!BJ902,"DD-MM"),Order!BJ902)</f>
        <v/>
      </c>
      <c r="S113" s="830"/>
      <c r="T113" s="825" t="str">
        <f>IF($AH113="HEADING",TEXT(Order!BK902,"DD-MM"),Order!BK902)</f>
        <v/>
      </c>
      <c r="U113" s="831"/>
      <c r="V113" s="829" t="str">
        <f>IF($AH113="HEADING",TEXT(Order!BL902,"DD-MM"),Order!BL902)</f>
        <v/>
      </c>
      <c r="W113" s="830"/>
      <c r="X113" s="825" t="str">
        <f>IF($AH113="HEADING",TEXT(Order!BM902,"DD-MM"),Order!BM902)</f>
        <v/>
      </c>
      <c r="Y113" s="826"/>
      <c r="Z113" s="827" t="str">
        <f>IF($AH113="HEADING",TEXT(Order!BN902,"DD-MM"),Order!BN902)</f>
        <v/>
      </c>
      <c r="AA113" s="828"/>
      <c r="AB113" s="714" t="str">
        <f>IF(NOT(OR(AH113="HEADING",AH113="DATE")),Order!BO902,"")</f>
        <v/>
      </c>
      <c r="AC113" s="714"/>
      <c r="AD113" s="714"/>
      <c r="AE113" s="714"/>
      <c r="AF113" s="50"/>
      <c r="AG113" s="250"/>
      <c r="AH113" s="215" t="str">
        <f>Order!BQ902</f>
        <v/>
      </c>
      <c r="AI113" s="220" t="b">
        <f>IF(COUNTIF($B$154:$AE$173,Order!BG902)&gt;0,TRUE,FALSE)</f>
        <v>1</v>
      </c>
      <c r="AJ113" s="241" t="e" cm="1">
        <f t="array" ref="AJ113">_xlfn.IFS(AND(AH113="ITEM",AH114="ITEM"),"THIN",AND(AH113="ITEM",AH114="HEADING"),"BLACK",AND(AH113="HEADING",AH114="ITEM"),FALSE)</f>
        <v>#N/A</v>
      </c>
      <c r="AK113" s="285"/>
      <c r="AL113" s="285"/>
    </row>
    <row r="114" spans="1:38" s="129" customFormat="1" ht="20.149999999999999" customHeight="1">
      <c r="A114" s="72"/>
      <c r="B114" s="281" t="str">
        <f>IF(AI114=TRUE,"* "&amp;IF(AND(AH114="ITEM",LEN(Order!BG903)&gt;30),LEFT(Order!BG903,30)&amp;"…",Order!BG903),IF(AND(AH114="ITEM",LEN(Order!BG903)&gt;30),LEFT(Order!BG903,30)&amp;"…",Order!BG903))</f>
        <v xml:space="preserve">* </v>
      </c>
      <c r="C114" s="72"/>
      <c r="D114" s="237"/>
      <c r="E114" s="237"/>
      <c r="F114" s="237"/>
      <c r="G114" s="237"/>
      <c r="H114" s="237"/>
      <c r="I114" s="237"/>
      <c r="J114" s="430" t="str">
        <f>IF(AH114="HEADING","",IF(Order!BP903=0,"",Order!BP903))</f>
        <v/>
      </c>
      <c r="K114" s="430"/>
      <c r="L114" s="430"/>
      <c r="M114" s="430"/>
      <c r="N114" s="829" t="str">
        <f>IF($AH114="HEADING",TEXT(Order!BH903,"DD-MM"),Order!BH903)</f>
        <v/>
      </c>
      <c r="O114" s="830"/>
      <c r="P114" s="825" t="str">
        <f>IF($AH114="HEADING",TEXT(Order!BI903,"DD-MM"),Order!BI903)</f>
        <v/>
      </c>
      <c r="Q114" s="831"/>
      <c r="R114" s="829" t="str">
        <f>IF($AH114="HEADING",TEXT(Order!BJ903,"DD-MM"),Order!BJ903)</f>
        <v/>
      </c>
      <c r="S114" s="830"/>
      <c r="T114" s="825" t="str">
        <f>IF($AH114="HEADING",TEXT(Order!BK903,"DD-MM"),Order!BK903)</f>
        <v/>
      </c>
      <c r="U114" s="831"/>
      <c r="V114" s="829" t="str">
        <f>IF($AH114="HEADING",TEXT(Order!BL903,"DD-MM"),Order!BL903)</f>
        <v/>
      </c>
      <c r="W114" s="830"/>
      <c r="X114" s="825" t="str">
        <f>IF($AH114="HEADING",TEXT(Order!BM903,"DD-MM"),Order!BM903)</f>
        <v/>
      </c>
      <c r="Y114" s="826"/>
      <c r="Z114" s="827" t="str">
        <f>IF($AH114="HEADING",TEXT(Order!BN903,"DD-MM"),Order!BN903)</f>
        <v/>
      </c>
      <c r="AA114" s="828"/>
      <c r="AB114" s="714" t="str">
        <f>IF(NOT(OR(AH114="HEADING",AH114="DATE")),Order!BO903,"")</f>
        <v/>
      </c>
      <c r="AC114" s="714"/>
      <c r="AD114" s="714"/>
      <c r="AE114" s="714"/>
      <c r="AF114" s="50"/>
      <c r="AG114" s="250"/>
      <c r="AH114" s="215" t="str">
        <f>Order!BQ903</f>
        <v/>
      </c>
      <c r="AI114" s="220" t="b">
        <f>IF(COUNTIF($B$154:$AE$173,Order!BG903)&gt;0,TRUE,FALSE)</f>
        <v>1</v>
      </c>
      <c r="AJ114" s="241" t="e" cm="1">
        <f t="array" ref="AJ114">_xlfn.IFS(AND(AH114="ITEM",AH115="ITEM"),"THIN",AND(AH114="ITEM",AH115="HEADING"),"BLACK",AND(AH114="HEADING",AH115="ITEM"),FALSE)</f>
        <v>#N/A</v>
      </c>
      <c r="AK114" s="285"/>
      <c r="AL114" s="285"/>
    </row>
    <row r="115" spans="1:38" s="129" customFormat="1" ht="20.149999999999999" customHeight="1">
      <c r="A115" s="72"/>
      <c r="B115" s="281" t="str">
        <f>IF(AI115=TRUE,"* "&amp;IF(AND(AH115="ITEM",LEN(Order!BG904)&gt;30),LEFT(Order!BG904,30)&amp;"…",Order!BG904),IF(AND(AH115="ITEM",LEN(Order!BG904)&gt;30),LEFT(Order!BG904,30)&amp;"…",Order!BG904))</f>
        <v xml:space="preserve">* </v>
      </c>
      <c r="C115" s="72"/>
      <c r="D115" s="237"/>
      <c r="E115" s="237"/>
      <c r="F115" s="237"/>
      <c r="G115" s="237"/>
      <c r="H115" s="237"/>
      <c r="I115" s="237"/>
      <c r="J115" s="430" t="str">
        <f>IF(AH115="HEADING","",IF(Order!BP904=0,"",Order!BP904))</f>
        <v/>
      </c>
      <c r="K115" s="430"/>
      <c r="L115" s="430"/>
      <c r="M115" s="430"/>
      <c r="N115" s="829" t="str">
        <f>IF($AH115="HEADING",TEXT(Order!BH904,"DD-MM"),Order!BH904)</f>
        <v/>
      </c>
      <c r="O115" s="830"/>
      <c r="P115" s="825" t="str">
        <f>IF($AH115="HEADING",TEXT(Order!BI904,"DD-MM"),Order!BI904)</f>
        <v/>
      </c>
      <c r="Q115" s="831"/>
      <c r="R115" s="829" t="str">
        <f>IF($AH115="HEADING",TEXT(Order!BJ904,"DD-MM"),Order!BJ904)</f>
        <v/>
      </c>
      <c r="S115" s="830"/>
      <c r="T115" s="825" t="str">
        <f>IF($AH115="HEADING",TEXT(Order!BK904,"DD-MM"),Order!BK904)</f>
        <v/>
      </c>
      <c r="U115" s="831"/>
      <c r="V115" s="829" t="str">
        <f>IF($AH115="HEADING",TEXT(Order!BL904,"DD-MM"),Order!BL904)</f>
        <v/>
      </c>
      <c r="W115" s="830"/>
      <c r="X115" s="825" t="str">
        <f>IF($AH115="HEADING",TEXT(Order!BM904,"DD-MM"),Order!BM904)</f>
        <v/>
      </c>
      <c r="Y115" s="826"/>
      <c r="Z115" s="827" t="str">
        <f>IF($AH115="HEADING",TEXT(Order!BN904,"DD-MM"),Order!BN904)</f>
        <v/>
      </c>
      <c r="AA115" s="828"/>
      <c r="AB115" s="714" t="str">
        <f>IF(NOT(OR(AH115="HEADING",AH115="DATE")),Order!BO904,"")</f>
        <v/>
      </c>
      <c r="AC115" s="714"/>
      <c r="AD115" s="714"/>
      <c r="AE115" s="714"/>
      <c r="AF115" s="87"/>
      <c r="AG115" s="250"/>
      <c r="AH115" s="215" t="str">
        <f>Order!BQ904</f>
        <v/>
      </c>
      <c r="AI115" s="220" t="b">
        <f>IF(COUNTIF($B$154:$AE$173,Order!BG904)&gt;0,TRUE,FALSE)</f>
        <v>1</v>
      </c>
      <c r="AJ115" s="241" t="e" cm="1">
        <f t="array" ref="AJ115">_xlfn.IFS(AND(AH115="ITEM",AH116="ITEM"),"THIN",AND(AH115="ITEM",AH116="HEADING"),"BLACK",AND(AH115="HEADING",AH116="ITEM"),FALSE)</f>
        <v>#N/A</v>
      </c>
      <c r="AK115" s="285"/>
      <c r="AL115" s="285"/>
    </row>
    <row r="116" spans="1:38" s="129" customFormat="1" ht="20.149999999999999" customHeight="1">
      <c r="A116" s="72"/>
      <c r="B116" s="281" t="str">
        <f>IF(AI116=TRUE,"* "&amp;IF(AND(AH116="ITEM",LEN(Order!BG905)&gt;30),LEFT(Order!BG905,30)&amp;"…",Order!BG905),IF(AND(AH116="ITEM",LEN(Order!BG905)&gt;30),LEFT(Order!BG905,30)&amp;"…",Order!BG905))</f>
        <v xml:space="preserve">* </v>
      </c>
      <c r="C116" s="72"/>
      <c r="D116" s="237"/>
      <c r="E116" s="237"/>
      <c r="F116" s="237"/>
      <c r="G116" s="237"/>
      <c r="H116" s="237"/>
      <c r="I116" s="237"/>
      <c r="J116" s="430" t="str">
        <f>IF(AH116="HEADING","",IF(Order!BP905=0,"",Order!BP905))</f>
        <v/>
      </c>
      <c r="K116" s="430"/>
      <c r="L116" s="430"/>
      <c r="M116" s="430"/>
      <c r="N116" s="829" t="str">
        <f>IF($AH116="HEADING",TEXT(Order!BH905,"DD-MM"),Order!BH905)</f>
        <v/>
      </c>
      <c r="O116" s="830"/>
      <c r="P116" s="825" t="str">
        <f>IF($AH116="HEADING",TEXT(Order!BI905,"DD-MM"),Order!BI905)</f>
        <v/>
      </c>
      <c r="Q116" s="831"/>
      <c r="R116" s="829" t="str">
        <f>IF($AH116="HEADING",TEXT(Order!BJ905,"DD-MM"),Order!BJ905)</f>
        <v/>
      </c>
      <c r="S116" s="830"/>
      <c r="T116" s="825" t="str">
        <f>IF($AH116="HEADING",TEXT(Order!BK905,"DD-MM"),Order!BK905)</f>
        <v/>
      </c>
      <c r="U116" s="831"/>
      <c r="V116" s="829" t="str">
        <f>IF($AH116="HEADING",TEXT(Order!BL905,"DD-MM"),Order!BL905)</f>
        <v/>
      </c>
      <c r="W116" s="830"/>
      <c r="X116" s="825" t="str">
        <f>IF($AH116="HEADING",TEXT(Order!BM905,"DD-MM"),Order!BM905)</f>
        <v/>
      </c>
      <c r="Y116" s="826"/>
      <c r="Z116" s="827" t="str">
        <f>IF($AH116="HEADING",TEXT(Order!BN905,"DD-MM"),Order!BN905)</f>
        <v/>
      </c>
      <c r="AA116" s="828"/>
      <c r="AB116" s="714" t="str">
        <f>IF(NOT(OR(AH116="HEADING",AH116="DATE")),Order!BO905,"")</f>
        <v/>
      </c>
      <c r="AC116" s="714"/>
      <c r="AD116" s="714"/>
      <c r="AE116" s="714"/>
      <c r="AF116" s="50"/>
      <c r="AG116" s="250"/>
      <c r="AH116" s="215" t="str">
        <f>Order!BQ905</f>
        <v/>
      </c>
      <c r="AI116" s="220" t="b">
        <f>IF(COUNTIF($B$154:$AE$173,Order!BG905)&gt;0,TRUE,FALSE)</f>
        <v>1</v>
      </c>
      <c r="AJ116" s="241" t="e" cm="1">
        <f t="array" ref="AJ116">_xlfn.IFS(AND(AH116="ITEM",AH117="ITEM"),"THIN",AND(AH116="ITEM",AH117="HEADING"),"BLACK",AND(AH116="HEADING",AH117="ITEM"),FALSE)</f>
        <v>#N/A</v>
      </c>
      <c r="AK116" s="285"/>
      <c r="AL116" s="285"/>
    </row>
    <row r="117" spans="1:38" s="129" customFormat="1" ht="20.149999999999999" customHeight="1">
      <c r="A117" s="72"/>
      <c r="B117" s="281" t="str">
        <f>IF(AI117=TRUE,"* "&amp;IF(AND(AH117="ITEM",LEN(Order!BG906)&gt;30),LEFT(Order!BG906,30)&amp;"…",Order!BG906),IF(AND(AH117="ITEM",LEN(Order!BG906)&gt;30),LEFT(Order!BG906,30)&amp;"…",Order!BG906))</f>
        <v xml:space="preserve">* </v>
      </c>
      <c r="C117" s="72"/>
      <c r="D117" s="237"/>
      <c r="E117" s="237"/>
      <c r="F117" s="237"/>
      <c r="G117" s="237"/>
      <c r="H117" s="237"/>
      <c r="I117" s="237"/>
      <c r="J117" s="430" t="str">
        <f>IF(AH117="HEADING","",IF(Order!BP906=0,"",Order!BP906))</f>
        <v/>
      </c>
      <c r="K117" s="430"/>
      <c r="L117" s="430"/>
      <c r="M117" s="430"/>
      <c r="N117" s="829" t="str">
        <f>IF($AH117="HEADING",TEXT(Order!BH906,"DD-MM"),Order!BH906)</f>
        <v/>
      </c>
      <c r="O117" s="830"/>
      <c r="P117" s="825" t="str">
        <f>IF($AH117="HEADING",TEXT(Order!BI906,"DD-MM"),Order!BI906)</f>
        <v/>
      </c>
      <c r="Q117" s="831"/>
      <c r="R117" s="829" t="str">
        <f>IF($AH117="HEADING",TEXT(Order!BJ906,"DD-MM"),Order!BJ906)</f>
        <v/>
      </c>
      <c r="S117" s="830"/>
      <c r="T117" s="825" t="str">
        <f>IF($AH117="HEADING",TEXT(Order!BK906,"DD-MM"),Order!BK906)</f>
        <v/>
      </c>
      <c r="U117" s="831"/>
      <c r="V117" s="829" t="str">
        <f>IF($AH117="HEADING",TEXT(Order!BL906,"DD-MM"),Order!BL906)</f>
        <v/>
      </c>
      <c r="W117" s="830"/>
      <c r="X117" s="825" t="str">
        <f>IF($AH117="HEADING",TEXT(Order!BM906,"DD-MM"),Order!BM906)</f>
        <v/>
      </c>
      <c r="Y117" s="826"/>
      <c r="Z117" s="827" t="str">
        <f>IF($AH117="HEADING",TEXT(Order!BN906,"DD-MM"),Order!BN906)</f>
        <v/>
      </c>
      <c r="AA117" s="828"/>
      <c r="AB117" s="714" t="str">
        <f>IF(NOT(OR(AH117="HEADING",AH117="DATE")),Order!BO906,"")</f>
        <v/>
      </c>
      <c r="AC117" s="714"/>
      <c r="AD117" s="714"/>
      <c r="AE117" s="714"/>
      <c r="AF117" s="50"/>
      <c r="AG117" s="250"/>
      <c r="AH117" s="215" t="str">
        <f>Order!BQ906</f>
        <v/>
      </c>
      <c r="AI117" s="220" t="b">
        <f>IF(COUNTIF($B$154:$AE$173,Order!BG906)&gt;0,TRUE,FALSE)</f>
        <v>1</v>
      </c>
      <c r="AJ117" s="241" t="e" cm="1">
        <f t="array" ref="AJ117">_xlfn.IFS(AND(AH117="ITEM",AH118="ITEM"),"THIN",AND(AH117="ITEM",AH118="HEADING"),"BLACK",AND(AH117="HEADING",AH118="ITEM"),FALSE)</f>
        <v>#N/A</v>
      </c>
      <c r="AK117" s="285"/>
      <c r="AL117" s="285"/>
    </row>
    <row r="118" spans="1:38" s="129" customFormat="1" ht="20.149999999999999" customHeight="1">
      <c r="A118" s="72"/>
      <c r="B118" s="281" t="str">
        <f>IF(AI118=TRUE,"* "&amp;IF(AND(AH118="ITEM",LEN(Order!BG907)&gt;30),LEFT(Order!BG907,30)&amp;"…",Order!BG907),IF(AND(AH118="ITEM",LEN(Order!BG907)&gt;30),LEFT(Order!BG907,30)&amp;"…",Order!BG907))</f>
        <v xml:space="preserve">* </v>
      </c>
      <c r="C118" s="72"/>
      <c r="D118" s="237"/>
      <c r="E118" s="237"/>
      <c r="F118" s="237"/>
      <c r="G118" s="237"/>
      <c r="H118" s="237"/>
      <c r="I118" s="237"/>
      <c r="J118" s="430" t="str">
        <f>IF(AH118="HEADING","",IF(Order!BP907=0,"",Order!BP907))</f>
        <v/>
      </c>
      <c r="K118" s="430"/>
      <c r="L118" s="430"/>
      <c r="M118" s="430"/>
      <c r="N118" s="829" t="str">
        <f>IF($AH118="HEADING",TEXT(Order!BH907,"DD-MM"),Order!BH907)</f>
        <v/>
      </c>
      <c r="O118" s="830"/>
      <c r="P118" s="825" t="str">
        <f>IF($AH118="HEADING",TEXT(Order!BI907,"DD-MM"),Order!BI907)</f>
        <v/>
      </c>
      <c r="Q118" s="831"/>
      <c r="R118" s="829" t="str">
        <f>IF($AH118="HEADING",TEXT(Order!BJ907,"DD-MM"),Order!BJ907)</f>
        <v/>
      </c>
      <c r="S118" s="830"/>
      <c r="T118" s="825" t="str">
        <f>IF($AH118="HEADING",TEXT(Order!BK907,"DD-MM"),Order!BK907)</f>
        <v/>
      </c>
      <c r="U118" s="831"/>
      <c r="V118" s="829" t="str">
        <f>IF($AH118="HEADING",TEXT(Order!BL907,"DD-MM"),Order!BL907)</f>
        <v/>
      </c>
      <c r="W118" s="830"/>
      <c r="X118" s="825" t="str">
        <f>IF($AH118="HEADING",TEXT(Order!BM907,"DD-MM"),Order!BM907)</f>
        <v/>
      </c>
      <c r="Y118" s="826"/>
      <c r="Z118" s="827" t="str">
        <f>IF($AH118="HEADING",TEXT(Order!BN907,"DD-MM"),Order!BN907)</f>
        <v/>
      </c>
      <c r="AA118" s="828"/>
      <c r="AB118" s="714" t="str">
        <f>IF(NOT(OR(AH118="HEADING",AH118="DATE")),Order!BO907,"")</f>
        <v/>
      </c>
      <c r="AC118" s="714"/>
      <c r="AD118" s="714"/>
      <c r="AE118" s="714"/>
      <c r="AF118" s="87"/>
      <c r="AG118" s="250"/>
      <c r="AH118" s="215" t="str">
        <f>Order!BQ907</f>
        <v/>
      </c>
      <c r="AI118" s="220" t="b">
        <f>IF(COUNTIF($B$154:$AE$173,Order!BG907)&gt;0,TRUE,FALSE)</f>
        <v>1</v>
      </c>
      <c r="AJ118" s="241" t="e" cm="1">
        <f t="array" ref="AJ118">_xlfn.IFS(AND(AH118="ITEM",AH119="ITEM"),"THIN",AND(AH118="ITEM",AH119="HEADING"),"BLACK",AND(AH118="HEADING",AH119="ITEM"),FALSE)</f>
        <v>#N/A</v>
      </c>
      <c r="AK118" s="285"/>
      <c r="AL118" s="285"/>
    </row>
    <row r="119" spans="1:38" s="129" customFormat="1" ht="20.149999999999999" customHeight="1">
      <c r="A119" s="72"/>
      <c r="B119" s="281" t="str">
        <f>IF(AI119=TRUE,"* "&amp;IF(AND(AH119="ITEM",LEN(Order!BG908)&gt;30),LEFT(Order!BG908,30)&amp;"…",Order!BG908),IF(AND(AH119="ITEM",LEN(Order!BG908)&gt;30),LEFT(Order!BG908,30)&amp;"…",Order!BG908))</f>
        <v xml:space="preserve">* </v>
      </c>
      <c r="C119" s="72"/>
      <c r="D119" s="237"/>
      <c r="E119" s="237"/>
      <c r="F119" s="237"/>
      <c r="G119" s="237"/>
      <c r="H119" s="237"/>
      <c r="I119" s="237"/>
      <c r="J119" s="430" t="str">
        <f>IF(AH119="HEADING","",IF(Order!BP908=0,"",Order!BP908))</f>
        <v/>
      </c>
      <c r="K119" s="430"/>
      <c r="L119" s="430"/>
      <c r="M119" s="430"/>
      <c r="N119" s="829" t="str">
        <f>IF($AH119="HEADING",TEXT(Order!BH908,"DD-MM"),Order!BH908)</f>
        <v/>
      </c>
      <c r="O119" s="830"/>
      <c r="P119" s="825" t="str">
        <f>IF($AH119="HEADING",TEXT(Order!BI908,"DD-MM"),Order!BI908)</f>
        <v/>
      </c>
      <c r="Q119" s="831"/>
      <c r="R119" s="829" t="str">
        <f>IF($AH119="HEADING",TEXT(Order!BJ908,"DD-MM"),Order!BJ908)</f>
        <v/>
      </c>
      <c r="S119" s="830"/>
      <c r="T119" s="825" t="str">
        <f>IF($AH119="HEADING",TEXT(Order!BK908,"DD-MM"),Order!BK908)</f>
        <v/>
      </c>
      <c r="U119" s="831"/>
      <c r="V119" s="829" t="str">
        <f>IF($AH119="HEADING",TEXT(Order!BL908,"DD-MM"),Order!BL908)</f>
        <v/>
      </c>
      <c r="W119" s="830"/>
      <c r="X119" s="825" t="str">
        <f>IF($AH119="HEADING",TEXT(Order!BM908,"DD-MM"),Order!BM908)</f>
        <v/>
      </c>
      <c r="Y119" s="826"/>
      <c r="Z119" s="827" t="str">
        <f>IF($AH119="HEADING",TEXT(Order!BN908,"DD-MM"),Order!BN908)</f>
        <v/>
      </c>
      <c r="AA119" s="828"/>
      <c r="AB119" s="714" t="str">
        <f>IF(NOT(OR(AH119="HEADING",AH119="DATE")),Order!BO908,"")</f>
        <v/>
      </c>
      <c r="AC119" s="714"/>
      <c r="AD119" s="714"/>
      <c r="AE119" s="714"/>
      <c r="AF119" s="50"/>
      <c r="AG119" s="250"/>
      <c r="AH119" s="215" t="str">
        <f>Order!BQ908</f>
        <v/>
      </c>
      <c r="AI119" s="220" t="b">
        <f>IF(COUNTIF($B$154:$AE$173,Order!BG908)&gt;0,TRUE,FALSE)</f>
        <v>1</v>
      </c>
      <c r="AJ119" s="241" t="e" cm="1">
        <f t="array" ref="AJ119">_xlfn.IFS(AND(AH119="ITEM",AH120="ITEM"),"THIN",AND(AH119="ITEM",AH120="HEADING"),"BLACK",AND(AH119="HEADING",AH120="ITEM"),FALSE)</f>
        <v>#N/A</v>
      </c>
      <c r="AK119" s="285"/>
      <c r="AL119" s="285"/>
    </row>
    <row r="120" spans="1:38" s="129" customFormat="1" ht="20.149999999999999" customHeight="1">
      <c r="A120" s="72"/>
      <c r="B120" s="281" t="str">
        <f>IF(AI120=TRUE,"* "&amp;IF(AND(AH120="ITEM",LEN(Order!BG909)&gt;30),LEFT(Order!BG909,30)&amp;"…",Order!BG909),IF(AND(AH120="ITEM",LEN(Order!BG909)&gt;30),LEFT(Order!BG909,30)&amp;"…",Order!BG909))</f>
        <v xml:space="preserve">* </v>
      </c>
      <c r="C120" s="72"/>
      <c r="D120" s="237"/>
      <c r="E120" s="237"/>
      <c r="F120" s="237"/>
      <c r="G120" s="237"/>
      <c r="H120" s="237"/>
      <c r="I120" s="237"/>
      <c r="J120" s="430" t="str">
        <f>IF(AH120="HEADING","",IF(Order!BP909=0,"",Order!BP909))</f>
        <v/>
      </c>
      <c r="K120" s="430"/>
      <c r="L120" s="430"/>
      <c r="M120" s="430"/>
      <c r="N120" s="829" t="str">
        <f>IF($AH120="HEADING",TEXT(Order!BH909,"DD-MM"),Order!BH909)</f>
        <v/>
      </c>
      <c r="O120" s="830"/>
      <c r="P120" s="825" t="str">
        <f>IF($AH120="HEADING",TEXT(Order!BI909,"DD-MM"),Order!BI909)</f>
        <v/>
      </c>
      <c r="Q120" s="831"/>
      <c r="R120" s="829" t="str">
        <f>IF($AH120="HEADING",TEXT(Order!BJ909,"DD-MM"),Order!BJ909)</f>
        <v/>
      </c>
      <c r="S120" s="830"/>
      <c r="T120" s="825" t="str">
        <f>IF($AH120="HEADING",TEXT(Order!BK909,"DD-MM"),Order!BK909)</f>
        <v/>
      </c>
      <c r="U120" s="831"/>
      <c r="V120" s="829" t="str">
        <f>IF($AH120="HEADING",TEXT(Order!BL909,"DD-MM"),Order!BL909)</f>
        <v/>
      </c>
      <c r="W120" s="830"/>
      <c r="X120" s="825" t="str">
        <f>IF($AH120="HEADING",TEXT(Order!BM909,"DD-MM"),Order!BM909)</f>
        <v/>
      </c>
      <c r="Y120" s="826"/>
      <c r="Z120" s="827" t="str">
        <f>IF($AH120="HEADING",TEXT(Order!BN909,"DD-MM"),Order!BN909)</f>
        <v/>
      </c>
      <c r="AA120" s="828"/>
      <c r="AB120" s="714" t="str">
        <f>IF(NOT(OR(AH120="HEADING",AH120="DATE")),Order!BO909,"")</f>
        <v/>
      </c>
      <c r="AC120" s="714"/>
      <c r="AD120" s="714"/>
      <c r="AE120" s="714"/>
      <c r="AF120" s="50"/>
      <c r="AG120" s="250"/>
      <c r="AH120" s="215" t="str">
        <f>Order!BQ909</f>
        <v/>
      </c>
      <c r="AI120" s="220" t="b">
        <f>IF(COUNTIF($B$154:$AE$173,Order!BG909)&gt;0,TRUE,FALSE)</f>
        <v>1</v>
      </c>
      <c r="AJ120" s="241" t="e" cm="1">
        <f t="array" ref="AJ120">_xlfn.IFS(AND(AH120="ITEM",AH121="ITEM"),"THIN",AND(AH120="ITEM",AH121="HEADING"),"BLACK",AND(AH120="HEADING",AH121="ITEM"),FALSE)</f>
        <v>#N/A</v>
      </c>
      <c r="AK120" s="285"/>
      <c r="AL120" s="285"/>
    </row>
    <row r="121" spans="1:38" s="129" customFormat="1" ht="20.149999999999999" customHeight="1">
      <c r="A121" s="72"/>
      <c r="B121" s="281" t="str">
        <f>IF(AI121=TRUE,"* "&amp;IF(AND(AH121="ITEM",LEN(Order!BG910)&gt;30),LEFT(Order!BG910,30)&amp;"…",Order!BG910),IF(AND(AH121="ITEM",LEN(Order!BG910)&gt;30),LEFT(Order!BG910,30)&amp;"…",Order!BG910))</f>
        <v xml:space="preserve">* </v>
      </c>
      <c r="C121" s="72"/>
      <c r="D121" s="237"/>
      <c r="E121" s="237"/>
      <c r="F121" s="237"/>
      <c r="G121" s="237"/>
      <c r="H121" s="237"/>
      <c r="I121" s="237"/>
      <c r="J121" s="430" t="str">
        <f>IF(AH121="HEADING","",IF(Order!BP910=0,"",Order!BP910))</f>
        <v/>
      </c>
      <c r="K121" s="430"/>
      <c r="L121" s="430"/>
      <c r="M121" s="430"/>
      <c r="N121" s="829" t="str">
        <f>IF($AH121="HEADING",TEXT(Order!BH910,"DD-MM"),Order!BH910)</f>
        <v/>
      </c>
      <c r="O121" s="830"/>
      <c r="P121" s="825" t="str">
        <f>IF($AH121="HEADING",TEXT(Order!BI910,"DD-MM"),Order!BI910)</f>
        <v/>
      </c>
      <c r="Q121" s="831"/>
      <c r="R121" s="829" t="str">
        <f>IF($AH121="HEADING",TEXT(Order!BJ910,"DD-MM"),Order!BJ910)</f>
        <v/>
      </c>
      <c r="S121" s="830"/>
      <c r="T121" s="825" t="str">
        <f>IF($AH121="HEADING",TEXT(Order!BK910,"DD-MM"),Order!BK910)</f>
        <v/>
      </c>
      <c r="U121" s="831"/>
      <c r="V121" s="829" t="str">
        <f>IF($AH121="HEADING",TEXT(Order!BL910,"DD-MM"),Order!BL910)</f>
        <v/>
      </c>
      <c r="W121" s="830"/>
      <c r="X121" s="825" t="str">
        <f>IF($AH121="HEADING",TEXT(Order!BM910,"DD-MM"),Order!BM910)</f>
        <v/>
      </c>
      <c r="Y121" s="826"/>
      <c r="Z121" s="827" t="str">
        <f>IF($AH121="HEADING",TEXT(Order!BN910,"DD-MM"),Order!BN910)</f>
        <v/>
      </c>
      <c r="AA121" s="828"/>
      <c r="AB121" s="714" t="str">
        <f>IF(NOT(OR(AH121="HEADING",AH121="DATE")),Order!BO910,"")</f>
        <v/>
      </c>
      <c r="AC121" s="714"/>
      <c r="AD121" s="714"/>
      <c r="AE121" s="714"/>
      <c r="AF121" s="87"/>
      <c r="AG121" s="250"/>
      <c r="AH121" s="215" t="str">
        <f>Order!BQ910</f>
        <v/>
      </c>
      <c r="AI121" s="220" t="b">
        <f>IF(COUNTIF($B$154:$AE$173,Order!BG910)&gt;0,TRUE,FALSE)</f>
        <v>1</v>
      </c>
      <c r="AJ121" s="241" t="e" cm="1">
        <f t="array" ref="AJ121">_xlfn.IFS(AND(AH121="ITEM",AH122="ITEM"),"THIN",AND(AH121="ITEM",AH122="HEADING"),"BLACK",AND(AH121="HEADING",AH122="ITEM"),FALSE)</f>
        <v>#N/A</v>
      </c>
      <c r="AK121" s="285"/>
      <c r="AL121" s="285"/>
    </row>
    <row r="122" spans="1:38" s="129" customFormat="1" ht="20.149999999999999" customHeight="1">
      <c r="A122" s="72"/>
      <c r="B122" s="281" t="str">
        <f>IF(AI122=TRUE,"* "&amp;IF(AND(AH122="ITEM",LEN(Order!BG911)&gt;30),LEFT(Order!BG911,30)&amp;"…",Order!BG911),IF(AND(AH122="ITEM",LEN(Order!BG911)&gt;30),LEFT(Order!BG911,30)&amp;"…",Order!BG911))</f>
        <v xml:space="preserve">* </v>
      </c>
      <c r="C122" s="72"/>
      <c r="D122" s="237"/>
      <c r="E122" s="237"/>
      <c r="F122" s="237"/>
      <c r="G122" s="237"/>
      <c r="H122" s="237"/>
      <c r="I122" s="237"/>
      <c r="J122" s="430" t="str">
        <f>IF(AH122="HEADING","",IF(Order!BP911=0,"",Order!BP911))</f>
        <v/>
      </c>
      <c r="K122" s="430"/>
      <c r="L122" s="430"/>
      <c r="M122" s="430"/>
      <c r="N122" s="829" t="str">
        <f>IF($AH122="HEADING",TEXT(Order!BH911,"DD-MM"),Order!BH911)</f>
        <v/>
      </c>
      <c r="O122" s="830"/>
      <c r="P122" s="825" t="str">
        <f>IF($AH122="HEADING",TEXT(Order!BI911,"DD-MM"),Order!BI911)</f>
        <v/>
      </c>
      <c r="Q122" s="831"/>
      <c r="R122" s="829" t="str">
        <f>IF($AH122="HEADING",TEXT(Order!BJ911,"DD-MM"),Order!BJ911)</f>
        <v/>
      </c>
      <c r="S122" s="830"/>
      <c r="T122" s="825" t="str">
        <f>IF($AH122="HEADING",TEXT(Order!BK911,"DD-MM"),Order!BK911)</f>
        <v/>
      </c>
      <c r="U122" s="831"/>
      <c r="V122" s="829" t="str">
        <f>IF($AH122="HEADING",TEXT(Order!BL911,"DD-MM"),Order!BL911)</f>
        <v/>
      </c>
      <c r="W122" s="830"/>
      <c r="X122" s="825" t="str">
        <f>IF($AH122="HEADING",TEXT(Order!BM911,"DD-MM"),Order!BM911)</f>
        <v/>
      </c>
      <c r="Y122" s="826"/>
      <c r="Z122" s="827" t="str">
        <f>IF($AH122="HEADING",TEXT(Order!BN911,"DD-MM"),Order!BN911)</f>
        <v/>
      </c>
      <c r="AA122" s="828"/>
      <c r="AB122" s="714" t="str">
        <f>IF(NOT(OR(AH122="HEADING",AH122="DATE")),Order!BO911,"")</f>
        <v/>
      </c>
      <c r="AC122" s="714"/>
      <c r="AD122" s="714"/>
      <c r="AE122" s="714"/>
      <c r="AF122" s="50"/>
      <c r="AG122" s="250"/>
      <c r="AH122" s="215" t="str">
        <f>Order!BQ911</f>
        <v/>
      </c>
      <c r="AI122" s="220" t="b">
        <f>IF(COUNTIF($B$154:$AE$173,Order!BG911)&gt;0,TRUE,FALSE)</f>
        <v>1</v>
      </c>
      <c r="AJ122" s="241" t="e" cm="1">
        <f t="array" ref="AJ122">_xlfn.IFS(AND(AH122="ITEM",AH123="ITEM"),"THIN",AND(AH122="ITEM",AH123="HEADING"),"BLACK",AND(AH122="HEADING",AH123="ITEM"),FALSE)</f>
        <v>#N/A</v>
      </c>
      <c r="AK122" s="285"/>
      <c r="AL122" s="285"/>
    </row>
    <row r="123" spans="1:38" s="129" customFormat="1" ht="20.149999999999999" customHeight="1">
      <c r="A123" s="72"/>
      <c r="B123" s="281" t="str">
        <f>IF(AI123=TRUE,"* "&amp;IF(AND(AH123="ITEM",LEN(Order!BG912)&gt;30),LEFT(Order!BG912,30)&amp;"…",Order!BG912),IF(AND(AH123="ITEM",LEN(Order!BG912)&gt;30),LEFT(Order!BG912,30)&amp;"…",Order!BG912))</f>
        <v xml:space="preserve">* </v>
      </c>
      <c r="C123" s="72"/>
      <c r="D123" s="237"/>
      <c r="E123" s="237"/>
      <c r="F123" s="237"/>
      <c r="G123" s="237"/>
      <c r="H123" s="237"/>
      <c r="I123" s="237"/>
      <c r="J123" s="430" t="str">
        <f>IF(AH123="HEADING","",IF(Order!BP912=0,"",Order!BP912))</f>
        <v/>
      </c>
      <c r="K123" s="430"/>
      <c r="L123" s="430"/>
      <c r="M123" s="430"/>
      <c r="N123" s="829" t="str">
        <f>IF($AH123="HEADING",TEXT(Order!BH912,"DD-MM"),Order!BH912)</f>
        <v/>
      </c>
      <c r="O123" s="830"/>
      <c r="P123" s="825" t="str">
        <f>IF($AH123="HEADING",TEXT(Order!BI912,"DD-MM"),Order!BI912)</f>
        <v/>
      </c>
      <c r="Q123" s="831"/>
      <c r="R123" s="829" t="str">
        <f>IF($AH123="HEADING",TEXT(Order!BJ912,"DD-MM"),Order!BJ912)</f>
        <v/>
      </c>
      <c r="S123" s="830"/>
      <c r="T123" s="825" t="str">
        <f>IF($AH123="HEADING",TEXT(Order!BK912,"DD-MM"),Order!BK912)</f>
        <v/>
      </c>
      <c r="U123" s="831"/>
      <c r="V123" s="829" t="str">
        <f>IF($AH123="HEADING",TEXT(Order!BL912,"DD-MM"),Order!BL912)</f>
        <v/>
      </c>
      <c r="W123" s="830"/>
      <c r="X123" s="825" t="str">
        <f>IF($AH123="HEADING",TEXT(Order!BM912,"DD-MM"),Order!BM912)</f>
        <v/>
      </c>
      <c r="Y123" s="826"/>
      <c r="Z123" s="827" t="str">
        <f>IF($AH123="HEADING",TEXT(Order!BN912,"DD-MM"),Order!BN912)</f>
        <v/>
      </c>
      <c r="AA123" s="828"/>
      <c r="AB123" s="714" t="str">
        <f>IF(NOT(OR(AH123="HEADING",AH123="DATE")),Order!BO912,"")</f>
        <v/>
      </c>
      <c r="AC123" s="714"/>
      <c r="AD123" s="714"/>
      <c r="AE123" s="714"/>
      <c r="AF123" s="50"/>
      <c r="AG123" s="250"/>
      <c r="AH123" s="215" t="str">
        <f>Order!BQ912</f>
        <v/>
      </c>
      <c r="AI123" s="220" t="b">
        <f>IF(COUNTIF($B$154:$AE$173,Order!BG912)&gt;0,TRUE,FALSE)</f>
        <v>1</v>
      </c>
      <c r="AJ123" s="241" t="e" cm="1">
        <f t="array" ref="AJ123">_xlfn.IFS(AND(AH123="ITEM",AH124="ITEM"),"THIN",AND(AH123="ITEM",AH124="HEADING"),"BLACK",AND(AH123="HEADING",AH124="ITEM"),FALSE)</f>
        <v>#N/A</v>
      </c>
      <c r="AK123" s="285"/>
      <c r="AL123" s="285"/>
    </row>
    <row r="124" spans="1:38" s="129" customFormat="1" ht="20.149999999999999" customHeight="1">
      <c r="A124" s="72"/>
      <c r="B124" s="281" t="str">
        <f>IF(AI124=TRUE,"* "&amp;IF(AND(AH124="ITEM",LEN(Order!BG913)&gt;30),LEFT(Order!BG913,30)&amp;"…",Order!BG913),IF(AND(AH124="ITEM",LEN(Order!BG913)&gt;30),LEFT(Order!BG913,30)&amp;"…",Order!BG913))</f>
        <v xml:space="preserve">* </v>
      </c>
      <c r="C124" s="72"/>
      <c r="D124" s="237"/>
      <c r="E124" s="237"/>
      <c r="F124" s="237"/>
      <c r="G124" s="237"/>
      <c r="H124" s="237"/>
      <c r="I124" s="237"/>
      <c r="J124" s="430" t="str">
        <f>IF(AH124="HEADING","",IF(Order!BP913=0,"",Order!BP913))</f>
        <v/>
      </c>
      <c r="K124" s="430"/>
      <c r="L124" s="430"/>
      <c r="M124" s="430"/>
      <c r="N124" s="829" t="str">
        <f>IF($AH124="HEADING",TEXT(Order!BH913,"DD-MM"),Order!BH913)</f>
        <v/>
      </c>
      <c r="O124" s="830"/>
      <c r="P124" s="825" t="str">
        <f>IF($AH124="HEADING",TEXT(Order!BI913,"DD-MM"),Order!BI913)</f>
        <v/>
      </c>
      <c r="Q124" s="831"/>
      <c r="R124" s="829" t="str">
        <f>IF($AH124="HEADING",TEXT(Order!BJ913,"DD-MM"),Order!BJ913)</f>
        <v/>
      </c>
      <c r="S124" s="830"/>
      <c r="T124" s="825" t="str">
        <f>IF($AH124="HEADING",TEXT(Order!BK913,"DD-MM"),Order!BK913)</f>
        <v/>
      </c>
      <c r="U124" s="831"/>
      <c r="V124" s="829" t="str">
        <f>IF($AH124="HEADING",TEXT(Order!BL913,"DD-MM"),Order!BL913)</f>
        <v/>
      </c>
      <c r="W124" s="830"/>
      <c r="X124" s="825" t="str">
        <f>IF($AH124="HEADING",TEXT(Order!BM913,"DD-MM"),Order!BM913)</f>
        <v/>
      </c>
      <c r="Y124" s="826"/>
      <c r="Z124" s="827" t="str">
        <f>IF($AH124="HEADING",TEXT(Order!BN913,"DD-MM"),Order!BN913)</f>
        <v/>
      </c>
      <c r="AA124" s="828"/>
      <c r="AB124" s="714" t="str">
        <f>IF(NOT(OR(AH124="HEADING",AH124="DATE")),Order!BO913,"")</f>
        <v/>
      </c>
      <c r="AC124" s="714"/>
      <c r="AD124" s="714"/>
      <c r="AE124" s="714"/>
      <c r="AF124" s="87"/>
      <c r="AG124" s="250"/>
      <c r="AH124" s="215" t="str">
        <f>Order!BQ913</f>
        <v/>
      </c>
      <c r="AI124" s="220" t="b">
        <f>IF(COUNTIF($B$154:$AE$173,Order!BG913)&gt;0,TRUE,FALSE)</f>
        <v>1</v>
      </c>
      <c r="AJ124" s="241" t="e" cm="1">
        <f t="array" ref="AJ124">_xlfn.IFS(AND(AH124="ITEM",AH125="ITEM"),"THIN",AND(AH124="ITEM",AH125="HEADING"),"BLACK",AND(AH124="HEADING",AH125="ITEM"),FALSE)</f>
        <v>#N/A</v>
      </c>
      <c r="AK124" s="285"/>
      <c r="AL124" s="285"/>
    </row>
    <row r="125" spans="1:38" s="129" customFormat="1" ht="20.149999999999999" customHeight="1">
      <c r="A125" s="72"/>
      <c r="B125" s="281" t="str">
        <f>IF(AI125=TRUE,"* "&amp;IF(AND(AH125="ITEM",LEN(Order!BG914)&gt;30),LEFT(Order!BG914,30)&amp;"…",Order!BG914),IF(AND(AH125="ITEM",LEN(Order!BG914)&gt;30),LEFT(Order!BG914,30)&amp;"…",Order!BG914))</f>
        <v xml:space="preserve">* </v>
      </c>
      <c r="C125" s="72"/>
      <c r="D125" s="237"/>
      <c r="E125" s="237"/>
      <c r="F125" s="237"/>
      <c r="G125" s="237"/>
      <c r="H125" s="237"/>
      <c r="I125" s="237"/>
      <c r="J125" s="430" t="str">
        <f>IF(AH125="HEADING","",IF(Order!BP914=0,"",Order!BP914))</f>
        <v/>
      </c>
      <c r="K125" s="430"/>
      <c r="L125" s="430"/>
      <c r="M125" s="430"/>
      <c r="N125" s="829" t="str">
        <f>IF($AH125="HEADING",TEXT(Order!BH914,"DD-MM"),Order!BH914)</f>
        <v/>
      </c>
      <c r="O125" s="830"/>
      <c r="P125" s="825" t="str">
        <f>IF($AH125="HEADING",TEXT(Order!BI914,"DD-MM"),Order!BI914)</f>
        <v/>
      </c>
      <c r="Q125" s="831"/>
      <c r="R125" s="829" t="str">
        <f>IF($AH125="HEADING",TEXT(Order!BJ914,"DD-MM"),Order!BJ914)</f>
        <v/>
      </c>
      <c r="S125" s="830"/>
      <c r="T125" s="825" t="str">
        <f>IF($AH125="HEADING",TEXT(Order!BK914,"DD-MM"),Order!BK914)</f>
        <v/>
      </c>
      <c r="U125" s="831"/>
      <c r="V125" s="829" t="str">
        <f>IF($AH125="HEADING",TEXT(Order!BL914,"DD-MM"),Order!BL914)</f>
        <v/>
      </c>
      <c r="W125" s="830"/>
      <c r="X125" s="825" t="str">
        <f>IF($AH125="HEADING",TEXT(Order!BM914,"DD-MM"),Order!BM914)</f>
        <v/>
      </c>
      <c r="Y125" s="826"/>
      <c r="Z125" s="827" t="str">
        <f>IF($AH125="HEADING",TEXT(Order!BN914,"DD-MM"),Order!BN914)</f>
        <v/>
      </c>
      <c r="AA125" s="828"/>
      <c r="AB125" s="714" t="str">
        <f>IF(NOT(OR(AH125="HEADING",AH125="DATE")),Order!BO914,"")</f>
        <v/>
      </c>
      <c r="AC125" s="714"/>
      <c r="AD125" s="714"/>
      <c r="AE125" s="714"/>
      <c r="AF125" s="50"/>
      <c r="AG125" s="250"/>
      <c r="AH125" s="215" t="str">
        <f>Order!BQ914</f>
        <v/>
      </c>
      <c r="AI125" s="220" t="b">
        <f>IF(COUNTIF($B$154:$AE$173,Order!BG914)&gt;0,TRUE,FALSE)</f>
        <v>1</v>
      </c>
      <c r="AJ125" s="241" t="e" cm="1">
        <f t="array" ref="AJ125">_xlfn.IFS(AND(AH125="ITEM",AH126="ITEM"),"THIN",AND(AH125="ITEM",AH126="HEADING"),"BLACK",AND(AH125="HEADING",AH126="ITEM"),FALSE)</f>
        <v>#N/A</v>
      </c>
      <c r="AK125" s="285"/>
      <c r="AL125" s="285"/>
    </row>
    <row r="126" spans="1:38" s="129" customFormat="1" ht="20.149999999999999" customHeight="1">
      <c r="A126" s="72"/>
      <c r="B126" s="281" t="str">
        <f>IF(AI126=TRUE,"* "&amp;IF(AND(AH126="ITEM",LEN(Order!BG915)&gt;30),LEFT(Order!BG915,30)&amp;"…",Order!BG915),IF(AND(AH126="ITEM",LEN(Order!BG915)&gt;30),LEFT(Order!BG915,30)&amp;"…",Order!BG915))</f>
        <v xml:space="preserve">* </v>
      </c>
      <c r="C126" s="72"/>
      <c r="D126" s="237"/>
      <c r="E126" s="237"/>
      <c r="F126" s="237"/>
      <c r="G126" s="237"/>
      <c r="H126" s="237"/>
      <c r="I126" s="237"/>
      <c r="J126" s="430" t="str">
        <f>IF(AH126="HEADING","",IF(Order!BP915=0,"",Order!BP915))</f>
        <v/>
      </c>
      <c r="K126" s="430"/>
      <c r="L126" s="430"/>
      <c r="M126" s="430"/>
      <c r="N126" s="829" t="str">
        <f>IF($AH126="HEADING",TEXT(Order!BH915,"DD-MM"),Order!BH915)</f>
        <v/>
      </c>
      <c r="O126" s="830"/>
      <c r="P126" s="825" t="str">
        <f>IF($AH126="HEADING",TEXT(Order!BI915,"DD-MM"),Order!BI915)</f>
        <v/>
      </c>
      <c r="Q126" s="831"/>
      <c r="R126" s="829" t="str">
        <f>IF($AH126="HEADING",TEXT(Order!BJ915,"DD-MM"),Order!BJ915)</f>
        <v/>
      </c>
      <c r="S126" s="830"/>
      <c r="T126" s="825" t="str">
        <f>IF($AH126="HEADING",TEXT(Order!BK915,"DD-MM"),Order!BK915)</f>
        <v/>
      </c>
      <c r="U126" s="831"/>
      <c r="V126" s="829" t="str">
        <f>IF($AH126="HEADING",TEXT(Order!BL915,"DD-MM"),Order!BL915)</f>
        <v/>
      </c>
      <c r="W126" s="830"/>
      <c r="X126" s="825" t="str">
        <f>IF($AH126="HEADING",TEXT(Order!BM915,"DD-MM"),Order!BM915)</f>
        <v/>
      </c>
      <c r="Y126" s="826"/>
      <c r="Z126" s="827" t="str">
        <f>IF($AH126="HEADING",TEXT(Order!BN915,"DD-MM"),Order!BN915)</f>
        <v/>
      </c>
      <c r="AA126" s="828"/>
      <c r="AB126" s="714" t="str">
        <f>IF(NOT(OR(AH126="HEADING",AH126="DATE")),Order!BO915,"")</f>
        <v/>
      </c>
      <c r="AC126" s="714"/>
      <c r="AD126" s="714"/>
      <c r="AE126" s="714"/>
      <c r="AF126" s="50"/>
      <c r="AG126" s="250"/>
      <c r="AH126" s="215" t="str">
        <f>Order!BQ915</f>
        <v/>
      </c>
      <c r="AI126" s="220" t="b">
        <f>IF(COUNTIF($B$154:$AE$173,Order!BG915)&gt;0,TRUE,FALSE)</f>
        <v>1</v>
      </c>
      <c r="AJ126" s="241" t="e" cm="1">
        <f t="array" ref="AJ126">_xlfn.IFS(AND(AH126="ITEM",AH127="ITEM"),"THIN",AND(AH126="ITEM",AH127="HEADING"),"BLACK",AND(AH126="HEADING",AH127="ITEM"),FALSE)</f>
        <v>#N/A</v>
      </c>
      <c r="AK126" s="285"/>
      <c r="AL126" s="285"/>
    </row>
    <row r="127" spans="1:38" s="129" customFormat="1" ht="20.149999999999999" customHeight="1">
      <c r="A127" s="72"/>
      <c r="B127" s="281" t="str">
        <f>IF(AI127=TRUE,"* "&amp;IF(AND(AH127="ITEM",LEN(Order!BG916)&gt;30),LEFT(Order!BG916,30)&amp;"…",Order!BG916),IF(AND(AH127="ITEM",LEN(Order!BG916)&gt;30),LEFT(Order!BG916,30)&amp;"…",Order!BG916))</f>
        <v xml:space="preserve">* </v>
      </c>
      <c r="C127" s="72"/>
      <c r="D127" s="237"/>
      <c r="E127" s="237"/>
      <c r="F127" s="237"/>
      <c r="G127" s="237"/>
      <c r="H127" s="237"/>
      <c r="I127" s="237"/>
      <c r="J127" s="430" t="str">
        <f>IF(AH127="HEADING","",IF(Order!BP916=0,"",Order!BP916))</f>
        <v/>
      </c>
      <c r="K127" s="430"/>
      <c r="L127" s="430"/>
      <c r="M127" s="430"/>
      <c r="N127" s="829" t="str">
        <f>IF($AH127="HEADING",TEXT(Order!BH916,"DD-MM"),Order!BH916)</f>
        <v/>
      </c>
      <c r="O127" s="830"/>
      <c r="P127" s="825" t="str">
        <f>IF($AH127="HEADING",TEXT(Order!BI916,"DD-MM"),Order!BI916)</f>
        <v/>
      </c>
      <c r="Q127" s="831"/>
      <c r="R127" s="829" t="str">
        <f>IF($AH127="HEADING",TEXT(Order!BJ916,"DD-MM"),Order!BJ916)</f>
        <v/>
      </c>
      <c r="S127" s="830"/>
      <c r="T127" s="825" t="str">
        <f>IF($AH127="HEADING",TEXT(Order!BK916,"DD-MM"),Order!BK916)</f>
        <v/>
      </c>
      <c r="U127" s="831"/>
      <c r="V127" s="829" t="str">
        <f>IF($AH127="HEADING",TEXT(Order!BL916,"DD-MM"),Order!BL916)</f>
        <v/>
      </c>
      <c r="W127" s="830"/>
      <c r="X127" s="825" t="str">
        <f>IF($AH127="HEADING",TEXT(Order!BM916,"DD-MM"),Order!BM916)</f>
        <v/>
      </c>
      <c r="Y127" s="826"/>
      <c r="Z127" s="827" t="str">
        <f>IF($AH127="HEADING",TEXT(Order!BN916,"DD-MM"),Order!BN916)</f>
        <v/>
      </c>
      <c r="AA127" s="828"/>
      <c r="AB127" s="714" t="str">
        <f>IF(NOT(OR(AH127="HEADING",AH127="DATE")),Order!BO916,"")</f>
        <v/>
      </c>
      <c r="AC127" s="714"/>
      <c r="AD127" s="714"/>
      <c r="AE127" s="714"/>
      <c r="AF127" s="87"/>
      <c r="AG127" s="250"/>
      <c r="AH127" s="215" t="str">
        <f>Order!BQ916</f>
        <v/>
      </c>
      <c r="AI127" s="220" t="b">
        <f>IF(COUNTIF($B$154:$AE$173,Order!BG916)&gt;0,TRUE,FALSE)</f>
        <v>1</v>
      </c>
      <c r="AJ127" s="241" t="e" cm="1">
        <f t="array" ref="AJ127">_xlfn.IFS(AND(AH127="ITEM",AH128="ITEM"),"THIN",AND(AH127="ITEM",AH128="HEADING"),"BLACK",AND(AH127="HEADING",AH128="ITEM"),FALSE)</f>
        <v>#N/A</v>
      </c>
      <c r="AK127" s="285"/>
      <c r="AL127" s="285"/>
    </row>
    <row r="128" spans="1:38" s="129" customFormat="1" ht="20.149999999999999" customHeight="1">
      <c r="A128" s="72"/>
      <c r="B128" s="281" t="str">
        <f>IF(AI128=TRUE,"* "&amp;IF(AND(AH128="ITEM",LEN(Order!BG917)&gt;30),LEFT(Order!BG917,30)&amp;"…",Order!BG917),IF(AND(AH128="ITEM",LEN(Order!BG917)&gt;30),LEFT(Order!BG917,30)&amp;"…",Order!BG917))</f>
        <v xml:space="preserve">* </v>
      </c>
      <c r="C128" s="72"/>
      <c r="D128" s="237"/>
      <c r="E128" s="237"/>
      <c r="F128" s="237"/>
      <c r="G128" s="237"/>
      <c r="H128" s="237"/>
      <c r="I128" s="237"/>
      <c r="J128" s="430" t="str">
        <f>IF(AH128="HEADING","",IF(Order!BP917=0,"",Order!BP917))</f>
        <v/>
      </c>
      <c r="K128" s="430"/>
      <c r="L128" s="430"/>
      <c r="M128" s="430"/>
      <c r="N128" s="829" t="str">
        <f>IF($AH128="HEADING",TEXT(Order!BH917,"DD-MM"),Order!BH917)</f>
        <v/>
      </c>
      <c r="O128" s="830"/>
      <c r="P128" s="825" t="str">
        <f>IF($AH128="HEADING",TEXT(Order!BI917,"DD-MM"),Order!BI917)</f>
        <v/>
      </c>
      <c r="Q128" s="831"/>
      <c r="R128" s="829" t="str">
        <f>IF($AH128="HEADING",TEXT(Order!BJ917,"DD-MM"),Order!BJ917)</f>
        <v/>
      </c>
      <c r="S128" s="830"/>
      <c r="T128" s="825" t="str">
        <f>IF($AH128="HEADING",TEXT(Order!BK917,"DD-MM"),Order!BK917)</f>
        <v/>
      </c>
      <c r="U128" s="831"/>
      <c r="V128" s="829" t="str">
        <f>IF($AH128="HEADING",TEXT(Order!BL917,"DD-MM"),Order!BL917)</f>
        <v/>
      </c>
      <c r="W128" s="830"/>
      <c r="X128" s="825" t="str">
        <f>IF($AH128="HEADING",TEXT(Order!BM917,"DD-MM"),Order!BM917)</f>
        <v/>
      </c>
      <c r="Y128" s="826"/>
      <c r="Z128" s="827" t="str">
        <f>IF($AH128="HEADING",TEXT(Order!BN917,"DD-MM"),Order!BN917)</f>
        <v/>
      </c>
      <c r="AA128" s="828"/>
      <c r="AB128" s="714" t="str">
        <f>IF(NOT(OR(AH128="HEADING",AH128="DATE")),Order!BO917,"")</f>
        <v/>
      </c>
      <c r="AC128" s="714"/>
      <c r="AD128" s="714"/>
      <c r="AE128" s="714"/>
      <c r="AF128" s="50"/>
      <c r="AG128" s="250"/>
      <c r="AH128" s="215" t="str">
        <f>Order!BQ917</f>
        <v/>
      </c>
      <c r="AI128" s="220" t="b">
        <f>IF(COUNTIF($B$154:$AE$173,Order!BG917)&gt;0,TRUE,FALSE)</f>
        <v>1</v>
      </c>
      <c r="AJ128" s="241" t="e" cm="1">
        <f t="array" ref="AJ128">_xlfn.IFS(AND(AH128="ITEM",AH129="ITEM"),"THIN",AND(AH128="ITEM",AH129="HEADING"),"BLACK",AND(AH128="HEADING",AH129="ITEM"),FALSE)</f>
        <v>#N/A</v>
      </c>
      <c r="AK128" s="285"/>
      <c r="AL128" s="285"/>
    </row>
    <row r="129" spans="1:38" s="129" customFormat="1" ht="20.149999999999999" customHeight="1">
      <c r="A129" s="72"/>
      <c r="B129" s="281" t="str">
        <f>IF(AI129=TRUE,"* "&amp;IF(AND(AH129="ITEM",LEN(Order!BG918)&gt;30),LEFT(Order!BG918,30)&amp;"…",Order!BG918),IF(AND(AH129="ITEM",LEN(Order!BG918)&gt;30),LEFT(Order!BG918,30)&amp;"…",Order!BG918))</f>
        <v xml:space="preserve">* </v>
      </c>
      <c r="C129" s="72"/>
      <c r="D129" s="237"/>
      <c r="E129" s="237"/>
      <c r="F129" s="237"/>
      <c r="G129" s="237"/>
      <c r="H129" s="237"/>
      <c r="I129" s="237"/>
      <c r="J129" s="430" t="str">
        <f>IF(AH129="HEADING","",IF(Order!BP918=0,"",Order!BP918))</f>
        <v/>
      </c>
      <c r="K129" s="430"/>
      <c r="L129" s="430"/>
      <c r="M129" s="430"/>
      <c r="N129" s="829" t="str">
        <f>IF($AH129="HEADING",TEXT(Order!BH918,"DD-MM"),Order!BH918)</f>
        <v/>
      </c>
      <c r="O129" s="830"/>
      <c r="P129" s="825" t="str">
        <f>IF($AH129="HEADING",TEXT(Order!BI918,"DD-MM"),Order!BI918)</f>
        <v/>
      </c>
      <c r="Q129" s="831"/>
      <c r="R129" s="829" t="str">
        <f>IF($AH129="HEADING",TEXT(Order!BJ918,"DD-MM"),Order!BJ918)</f>
        <v/>
      </c>
      <c r="S129" s="830"/>
      <c r="T129" s="825" t="str">
        <f>IF($AH129="HEADING",TEXT(Order!BK918,"DD-MM"),Order!BK918)</f>
        <v/>
      </c>
      <c r="U129" s="831"/>
      <c r="V129" s="829" t="str">
        <f>IF($AH129="HEADING",TEXT(Order!BL918,"DD-MM"),Order!BL918)</f>
        <v/>
      </c>
      <c r="W129" s="830"/>
      <c r="X129" s="825" t="str">
        <f>IF($AH129="HEADING",TEXT(Order!BM918,"DD-MM"),Order!BM918)</f>
        <v/>
      </c>
      <c r="Y129" s="826"/>
      <c r="Z129" s="827" t="str">
        <f>IF($AH129="HEADING",TEXT(Order!BN918,"DD-MM"),Order!BN918)</f>
        <v/>
      </c>
      <c r="AA129" s="828"/>
      <c r="AB129" s="714" t="str">
        <f>IF(NOT(OR(AH129="HEADING",AH129="DATE")),Order!BO918,"")</f>
        <v/>
      </c>
      <c r="AC129" s="714"/>
      <c r="AD129" s="714"/>
      <c r="AE129" s="714"/>
      <c r="AF129" s="87"/>
      <c r="AG129" s="250"/>
      <c r="AH129" s="215" t="str">
        <f>Order!BQ918</f>
        <v/>
      </c>
      <c r="AI129" s="220" t="b">
        <f>IF(COUNTIF($B$154:$AE$173,Order!BG918)&gt;0,TRUE,FALSE)</f>
        <v>1</v>
      </c>
      <c r="AJ129" s="241" t="e" cm="1">
        <f t="array" ref="AJ129">_xlfn.IFS(AND(AH129="ITEM",AH130="ITEM"),"THIN",AND(AH129="ITEM",AH130="HEADING"),"BLACK",AND(AH129="HEADING",AH130="ITEM"),FALSE)</f>
        <v>#N/A</v>
      </c>
      <c r="AK129" s="285"/>
      <c r="AL129" s="285"/>
    </row>
    <row r="130" spans="1:38" s="129" customFormat="1" ht="20.149999999999999" customHeight="1">
      <c r="A130" s="72"/>
      <c r="B130" s="281" t="str">
        <f>IF(AI130=TRUE,"* "&amp;IF(AND(AH130="ITEM",LEN(Order!BG919)&gt;30),LEFT(Order!BG919,30)&amp;"…",Order!BG919),IF(AND(AH130="ITEM",LEN(Order!BG919)&gt;30),LEFT(Order!BG919,30)&amp;"…",Order!BG919))</f>
        <v xml:space="preserve">* </v>
      </c>
      <c r="C130" s="72"/>
      <c r="D130" s="237"/>
      <c r="E130" s="237"/>
      <c r="F130" s="237"/>
      <c r="G130" s="237"/>
      <c r="H130" s="237"/>
      <c r="I130" s="237"/>
      <c r="J130" s="430" t="str">
        <f>IF(AH130="HEADING","",IF(Order!BP919=0,"",Order!BP919))</f>
        <v/>
      </c>
      <c r="K130" s="430"/>
      <c r="L130" s="430"/>
      <c r="M130" s="430"/>
      <c r="N130" s="829" t="str">
        <f>IF($AH130="HEADING",TEXT(Order!BH919,"DD-MM"),Order!BH919)</f>
        <v/>
      </c>
      <c r="O130" s="830"/>
      <c r="P130" s="825" t="str">
        <f>IF($AH130="HEADING",TEXT(Order!BI919,"DD-MM"),Order!BI919)</f>
        <v/>
      </c>
      <c r="Q130" s="831"/>
      <c r="R130" s="829" t="str">
        <f>IF($AH130="HEADING",TEXT(Order!BJ919,"DD-MM"),Order!BJ919)</f>
        <v/>
      </c>
      <c r="S130" s="830"/>
      <c r="T130" s="825" t="str">
        <f>IF($AH130="HEADING",TEXT(Order!BK919,"DD-MM"),Order!BK919)</f>
        <v/>
      </c>
      <c r="U130" s="831"/>
      <c r="V130" s="829" t="str">
        <f>IF($AH130="HEADING",TEXT(Order!BL919,"DD-MM"),Order!BL919)</f>
        <v/>
      </c>
      <c r="W130" s="830"/>
      <c r="X130" s="825" t="str">
        <f>IF($AH130="HEADING",TEXT(Order!BM919,"DD-MM"),Order!BM919)</f>
        <v/>
      </c>
      <c r="Y130" s="826"/>
      <c r="Z130" s="827" t="str">
        <f>IF($AH130="HEADING",TEXT(Order!BN919,"DD-MM"),Order!BN919)</f>
        <v/>
      </c>
      <c r="AA130" s="828"/>
      <c r="AB130" s="714" t="str">
        <f>IF(NOT(OR(AH130="HEADING",AH130="DATE")),Order!BO919,"")</f>
        <v/>
      </c>
      <c r="AC130" s="714"/>
      <c r="AD130" s="714"/>
      <c r="AE130" s="714"/>
      <c r="AF130" s="50"/>
      <c r="AG130" s="250"/>
      <c r="AH130" s="215" t="str">
        <f>Order!BQ919</f>
        <v/>
      </c>
      <c r="AI130" s="220" t="b">
        <f>IF(COUNTIF($B$154:$AE$173,Order!BG919)&gt;0,TRUE,FALSE)</f>
        <v>1</v>
      </c>
      <c r="AJ130" s="241" t="e" cm="1">
        <f t="array" ref="AJ130">_xlfn.IFS(AND(AH130="ITEM",AH131="ITEM"),"THIN",AND(AH130="ITEM",AH131="HEADING"),"BLACK",AND(AH130="HEADING",AH131="ITEM"),FALSE)</f>
        <v>#N/A</v>
      </c>
      <c r="AK130" s="285"/>
      <c r="AL130" s="285"/>
    </row>
    <row r="131" spans="1:38" s="129" customFormat="1" ht="20.149999999999999" customHeight="1">
      <c r="A131" s="72"/>
      <c r="B131" s="281" t="str">
        <f>IF(AI131=TRUE,"* "&amp;IF(AND(AH131="ITEM",LEN(Order!BG920)&gt;30),LEFT(Order!BG920,30)&amp;"…",Order!BG920),IF(AND(AH131="ITEM",LEN(Order!BG920)&gt;30),LEFT(Order!BG920,30)&amp;"…",Order!BG920))</f>
        <v xml:space="preserve">* </v>
      </c>
      <c r="C131" s="72"/>
      <c r="D131" s="237"/>
      <c r="E131" s="237"/>
      <c r="F131" s="237"/>
      <c r="G131" s="237"/>
      <c r="H131" s="237"/>
      <c r="I131" s="237"/>
      <c r="J131" s="430" t="str">
        <f>IF(AH131="HEADING","",IF(Order!BP920=0,"",Order!BP920))</f>
        <v/>
      </c>
      <c r="K131" s="430"/>
      <c r="L131" s="430"/>
      <c r="M131" s="430"/>
      <c r="N131" s="829" t="str">
        <f>IF($AH131="HEADING",TEXT(Order!BH920,"DD-MM"),Order!BH920)</f>
        <v/>
      </c>
      <c r="O131" s="830"/>
      <c r="P131" s="825" t="str">
        <f>IF($AH131="HEADING",TEXT(Order!BI920,"DD-MM"),Order!BI920)</f>
        <v/>
      </c>
      <c r="Q131" s="831"/>
      <c r="R131" s="829" t="str">
        <f>IF($AH131="HEADING",TEXT(Order!BJ920,"DD-MM"),Order!BJ920)</f>
        <v/>
      </c>
      <c r="S131" s="830"/>
      <c r="T131" s="825" t="str">
        <f>IF($AH131="HEADING",TEXT(Order!BK920,"DD-MM"),Order!BK920)</f>
        <v/>
      </c>
      <c r="U131" s="831"/>
      <c r="V131" s="829" t="str">
        <f>IF($AH131="HEADING",TEXT(Order!BL920,"DD-MM"),Order!BL920)</f>
        <v/>
      </c>
      <c r="W131" s="830"/>
      <c r="X131" s="825" t="str">
        <f>IF($AH131="HEADING",TEXT(Order!BM920,"DD-MM"),Order!BM920)</f>
        <v/>
      </c>
      <c r="Y131" s="826"/>
      <c r="Z131" s="827" t="str">
        <f>IF($AH131="HEADING",TEXT(Order!BN920,"DD-MM"),Order!BN920)</f>
        <v/>
      </c>
      <c r="AA131" s="828"/>
      <c r="AB131" s="714" t="str">
        <f>IF(NOT(OR(AH131="HEADING",AH131="DATE")),Order!BO920,"")</f>
        <v/>
      </c>
      <c r="AC131" s="714"/>
      <c r="AD131" s="714"/>
      <c r="AE131" s="714"/>
      <c r="AF131" s="50"/>
      <c r="AG131" s="250"/>
      <c r="AH131" s="215" t="str">
        <f>Order!BQ920</f>
        <v/>
      </c>
      <c r="AI131" s="220" t="b">
        <f>IF(COUNTIF($B$154:$AE$173,Order!BG920)&gt;0,TRUE,FALSE)</f>
        <v>1</v>
      </c>
      <c r="AJ131" s="241" t="e" cm="1">
        <f t="array" ref="AJ131">_xlfn.IFS(AND(AH131="ITEM",AH132="ITEM"),"THIN",AND(AH131="ITEM",AH132="HEADING"),"BLACK",AND(AH131="HEADING",AH132="ITEM"),FALSE)</f>
        <v>#N/A</v>
      </c>
      <c r="AK131" s="285"/>
      <c r="AL131" s="285"/>
    </row>
    <row r="132" spans="1:38" s="129" customFormat="1" ht="20.149999999999999" customHeight="1">
      <c r="A132" s="72"/>
      <c r="B132" s="281" t="str">
        <f>IF(AI132=TRUE,"* "&amp;IF(AND(AH132="ITEM",LEN(Order!BG921)&gt;30),LEFT(Order!BG921,30)&amp;"…",Order!BG921),IF(AND(AH132="ITEM",LEN(Order!BG921)&gt;30),LEFT(Order!BG921,30)&amp;"…",Order!BG921))</f>
        <v xml:space="preserve">* </v>
      </c>
      <c r="C132" s="72"/>
      <c r="D132" s="237"/>
      <c r="E132" s="237"/>
      <c r="F132" s="237"/>
      <c r="G132" s="237"/>
      <c r="H132" s="237"/>
      <c r="I132" s="237"/>
      <c r="J132" s="430" t="str">
        <f>IF(AH132="HEADING","",IF(Order!BP921=0,"",Order!BP921))</f>
        <v/>
      </c>
      <c r="K132" s="430"/>
      <c r="L132" s="430"/>
      <c r="M132" s="430"/>
      <c r="N132" s="829" t="str">
        <f>IF($AH132="HEADING",TEXT(Order!BH921,"DD-MM"),Order!BH921)</f>
        <v/>
      </c>
      <c r="O132" s="830"/>
      <c r="P132" s="825" t="str">
        <f>IF($AH132="HEADING",TEXT(Order!BI921,"DD-MM"),Order!BI921)</f>
        <v/>
      </c>
      <c r="Q132" s="831"/>
      <c r="R132" s="829" t="str">
        <f>IF($AH132="HEADING",TEXT(Order!BJ921,"DD-MM"),Order!BJ921)</f>
        <v/>
      </c>
      <c r="S132" s="830"/>
      <c r="T132" s="825" t="str">
        <f>IF($AH132="HEADING",TEXT(Order!BK921,"DD-MM"),Order!BK921)</f>
        <v/>
      </c>
      <c r="U132" s="831"/>
      <c r="V132" s="829" t="str">
        <f>IF($AH132="HEADING",TEXT(Order!BL921,"DD-MM"),Order!BL921)</f>
        <v/>
      </c>
      <c r="W132" s="830"/>
      <c r="X132" s="825" t="str">
        <f>IF($AH132="HEADING",TEXT(Order!BM921,"DD-MM"),Order!BM921)</f>
        <v/>
      </c>
      <c r="Y132" s="826"/>
      <c r="Z132" s="827" t="str">
        <f>IF($AH132="HEADING",TEXT(Order!BN921,"DD-MM"),Order!BN921)</f>
        <v/>
      </c>
      <c r="AA132" s="828"/>
      <c r="AB132" s="714" t="str">
        <f>IF(NOT(OR(AH132="HEADING",AH132="DATE")),Order!BO921,"")</f>
        <v/>
      </c>
      <c r="AC132" s="714"/>
      <c r="AD132" s="714"/>
      <c r="AE132" s="714"/>
      <c r="AF132" s="87"/>
      <c r="AG132" s="250"/>
      <c r="AH132" s="215" t="str">
        <f>Order!BQ921</f>
        <v/>
      </c>
      <c r="AI132" s="220" t="b">
        <f>IF(COUNTIF($B$154:$AE$173,Order!BG921)&gt;0,TRUE,FALSE)</f>
        <v>1</v>
      </c>
      <c r="AJ132" s="241" t="e" cm="1">
        <f t="array" ref="AJ132">_xlfn.IFS(AND(AH132="ITEM",AH133="ITEM"),"THIN",AND(AH132="ITEM",AH133="HEADING"),"BLACK",AND(AH132="HEADING",AH133="ITEM"),FALSE)</f>
        <v>#N/A</v>
      </c>
      <c r="AK132" s="285"/>
      <c r="AL132" s="285"/>
    </row>
    <row r="133" spans="1:38" s="129" customFormat="1" ht="20.149999999999999" customHeight="1">
      <c r="A133" s="72"/>
      <c r="B133" s="281" t="str">
        <f>IF(AI133=TRUE,"* "&amp;IF(AND(AH133="ITEM",LEN(Order!BG922)&gt;30),LEFT(Order!BG922,30)&amp;"…",Order!BG922),IF(AND(AH133="ITEM",LEN(Order!BG922)&gt;30),LEFT(Order!BG922,30)&amp;"…",Order!BG922))</f>
        <v xml:space="preserve">* </v>
      </c>
      <c r="C133" s="72"/>
      <c r="D133" s="237"/>
      <c r="E133" s="237"/>
      <c r="F133" s="237"/>
      <c r="G133" s="237"/>
      <c r="H133" s="237"/>
      <c r="I133" s="237"/>
      <c r="J133" s="430" t="str">
        <f>IF(AH133="HEADING","",IF(Order!BP922=0,"",Order!BP922))</f>
        <v/>
      </c>
      <c r="K133" s="430"/>
      <c r="L133" s="430"/>
      <c r="M133" s="430"/>
      <c r="N133" s="829" t="str">
        <f>IF($AH133="HEADING",TEXT(Order!BH922,"DD-MM"),Order!BH922)</f>
        <v/>
      </c>
      <c r="O133" s="830"/>
      <c r="P133" s="825" t="str">
        <f>IF($AH133="HEADING",TEXT(Order!BI922,"DD-MM"),Order!BI922)</f>
        <v/>
      </c>
      <c r="Q133" s="831"/>
      <c r="R133" s="829" t="str">
        <f>IF($AH133="HEADING",TEXT(Order!BJ922,"DD-MM"),Order!BJ922)</f>
        <v/>
      </c>
      <c r="S133" s="830"/>
      <c r="T133" s="825" t="str">
        <f>IF($AH133="HEADING",TEXT(Order!BK922,"DD-MM"),Order!BK922)</f>
        <v/>
      </c>
      <c r="U133" s="831"/>
      <c r="V133" s="829" t="str">
        <f>IF($AH133="HEADING",TEXT(Order!BL922,"DD-MM"),Order!BL922)</f>
        <v/>
      </c>
      <c r="W133" s="830"/>
      <c r="X133" s="825" t="str">
        <f>IF($AH133="HEADING",TEXT(Order!BM922,"DD-MM"),Order!BM922)</f>
        <v/>
      </c>
      <c r="Y133" s="826"/>
      <c r="Z133" s="827" t="str">
        <f>IF($AH133="HEADING",TEXT(Order!BN922,"DD-MM"),Order!BN922)</f>
        <v/>
      </c>
      <c r="AA133" s="828"/>
      <c r="AB133" s="714" t="str">
        <f>IF(NOT(OR(AH133="HEADING",AH133="DATE")),Order!BO922,"")</f>
        <v/>
      </c>
      <c r="AC133" s="714"/>
      <c r="AD133" s="714"/>
      <c r="AE133" s="714"/>
      <c r="AF133" s="50"/>
      <c r="AG133" s="250"/>
      <c r="AH133" s="215" t="str">
        <f>Order!BQ922</f>
        <v/>
      </c>
      <c r="AI133" s="220" t="b">
        <f>IF(COUNTIF($B$154:$AE$173,Order!BG922)&gt;0,TRUE,FALSE)</f>
        <v>1</v>
      </c>
      <c r="AJ133" s="241" t="e" cm="1">
        <f t="array" ref="AJ133">_xlfn.IFS(AND(AH133="ITEM",AH134="ITEM"),"THIN",AND(AH133="ITEM",AH134="HEADING"),"BLACK",AND(AH133="HEADING",AH134="ITEM"),FALSE)</f>
        <v>#N/A</v>
      </c>
      <c r="AK133" s="285"/>
      <c r="AL133" s="285"/>
    </row>
    <row r="134" spans="1:38" s="129" customFormat="1" ht="20.149999999999999" customHeight="1">
      <c r="A134" s="72"/>
      <c r="B134" s="281" t="str">
        <f>IF(AI134=TRUE,"* "&amp;IF(AND(AH134="ITEM",LEN(Order!BG923)&gt;30),LEFT(Order!BG923,30)&amp;"…",Order!BG923),IF(AND(AH134="ITEM",LEN(Order!BG923)&gt;30),LEFT(Order!BG923,30)&amp;"…",Order!BG923))</f>
        <v xml:space="preserve">* </v>
      </c>
      <c r="C134" s="72"/>
      <c r="D134" s="237"/>
      <c r="E134" s="237"/>
      <c r="F134" s="237"/>
      <c r="G134" s="237"/>
      <c r="H134" s="237"/>
      <c r="I134" s="237"/>
      <c r="J134" s="430" t="str">
        <f>IF(AH134="HEADING","",IF(Order!BP923=0,"",Order!BP923))</f>
        <v/>
      </c>
      <c r="K134" s="430"/>
      <c r="L134" s="430"/>
      <c r="M134" s="430"/>
      <c r="N134" s="829" t="str">
        <f>IF($AH134="HEADING",TEXT(Order!BH923,"DD-MM"),Order!BH923)</f>
        <v/>
      </c>
      <c r="O134" s="830"/>
      <c r="P134" s="825" t="str">
        <f>IF($AH134="HEADING",TEXT(Order!BI923,"DD-MM"),Order!BI923)</f>
        <v/>
      </c>
      <c r="Q134" s="831"/>
      <c r="R134" s="829" t="str">
        <f>IF($AH134="HEADING",TEXT(Order!BJ923,"DD-MM"),Order!BJ923)</f>
        <v/>
      </c>
      <c r="S134" s="830"/>
      <c r="T134" s="825" t="str">
        <f>IF($AH134="HEADING",TEXT(Order!BK923,"DD-MM"),Order!BK923)</f>
        <v/>
      </c>
      <c r="U134" s="831"/>
      <c r="V134" s="829" t="str">
        <f>IF($AH134="HEADING",TEXT(Order!BL923,"DD-MM"),Order!BL923)</f>
        <v/>
      </c>
      <c r="W134" s="830"/>
      <c r="X134" s="825" t="str">
        <f>IF($AH134="HEADING",TEXT(Order!BM923,"DD-MM"),Order!BM923)</f>
        <v/>
      </c>
      <c r="Y134" s="826"/>
      <c r="Z134" s="827" t="str">
        <f>IF($AH134="HEADING",TEXT(Order!BN923,"DD-MM"),Order!BN923)</f>
        <v/>
      </c>
      <c r="AA134" s="828"/>
      <c r="AB134" s="714" t="str">
        <f>IF(NOT(OR(AH134="HEADING",AH134="DATE")),Order!BO923,"")</f>
        <v/>
      </c>
      <c r="AC134" s="714"/>
      <c r="AD134" s="714"/>
      <c r="AE134" s="714"/>
      <c r="AF134" s="87"/>
      <c r="AG134" s="250"/>
      <c r="AH134" s="215" t="str">
        <f>Order!BQ923</f>
        <v/>
      </c>
      <c r="AI134" s="220" t="b">
        <f>IF(COUNTIF($B$154:$AE$173,Order!BG923)&gt;0,TRUE,FALSE)</f>
        <v>1</v>
      </c>
      <c r="AJ134" s="241" t="e" cm="1">
        <f t="array" ref="AJ134">_xlfn.IFS(AND(AH134="ITEM",AH135="ITEM"),"THIN",AND(AH134="ITEM",AH135="HEADING"),"BLACK",AND(AH134="HEADING",AH135="ITEM"),FALSE)</f>
        <v>#N/A</v>
      </c>
      <c r="AK134" s="285"/>
      <c r="AL134" s="285"/>
    </row>
    <row r="135" spans="1:38" s="129" customFormat="1" ht="20.149999999999999" customHeight="1">
      <c r="A135" s="72"/>
      <c r="B135" s="281" t="str">
        <f>IF(AI135=TRUE,"* "&amp;IF(AND(AH135="ITEM",LEN(Order!BG924)&gt;30),LEFT(Order!BG924,30)&amp;"…",Order!BG924),IF(AND(AH135="ITEM",LEN(Order!BG924)&gt;30),LEFT(Order!BG924,30)&amp;"…",Order!BG924))</f>
        <v xml:space="preserve">* </v>
      </c>
      <c r="C135" s="72"/>
      <c r="D135" s="237"/>
      <c r="E135" s="237"/>
      <c r="F135" s="237"/>
      <c r="G135" s="237"/>
      <c r="H135" s="237"/>
      <c r="I135" s="237"/>
      <c r="J135" s="430" t="str">
        <f>IF(AH135="HEADING","",IF(Order!BP924=0,"",Order!BP924))</f>
        <v/>
      </c>
      <c r="K135" s="430"/>
      <c r="L135" s="430"/>
      <c r="M135" s="430"/>
      <c r="N135" s="829" t="str">
        <f>IF($AH135="HEADING",TEXT(Order!BH924,"DD-MM"),Order!BH924)</f>
        <v/>
      </c>
      <c r="O135" s="830"/>
      <c r="P135" s="825" t="str">
        <f>IF($AH135="HEADING",TEXT(Order!BI924,"DD-MM"),Order!BI924)</f>
        <v/>
      </c>
      <c r="Q135" s="831"/>
      <c r="R135" s="829" t="str">
        <f>IF($AH135="HEADING",TEXT(Order!BJ924,"DD-MM"),Order!BJ924)</f>
        <v/>
      </c>
      <c r="S135" s="830"/>
      <c r="T135" s="825" t="str">
        <f>IF($AH135="HEADING",TEXT(Order!BK924,"DD-MM"),Order!BK924)</f>
        <v/>
      </c>
      <c r="U135" s="831"/>
      <c r="V135" s="829" t="str">
        <f>IF($AH135="HEADING",TEXT(Order!BL924,"DD-MM"),Order!BL924)</f>
        <v/>
      </c>
      <c r="W135" s="830"/>
      <c r="X135" s="825" t="str">
        <f>IF($AH135="HEADING",TEXT(Order!BM924,"DD-MM"),Order!BM924)</f>
        <v/>
      </c>
      <c r="Y135" s="826"/>
      <c r="Z135" s="827" t="str">
        <f>IF($AH135="HEADING",TEXT(Order!BN924,"DD-MM"),Order!BN924)</f>
        <v/>
      </c>
      <c r="AA135" s="828"/>
      <c r="AB135" s="714" t="str">
        <f>IF(NOT(OR(AH135="HEADING",AH135="DATE")),Order!BO924,"")</f>
        <v/>
      </c>
      <c r="AC135" s="714"/>
      <c r="AD135" s="714"/>
      <c r="AE135" s="714"/>
      <c r="AF135" s="50"/>
      <c r="AG135" s="250"/>
      <c r="AH135" s="215" t="str">
        <f>Order!BQ924</f>
        <v/>
      </c>
      <c r="AI135" s="220" t="b">
        <f>IF(COUNTIF($B$154:$AE$173,Order!BG924)&gt;0,TRUE,FALSE)</f>
        <v>1</v>
      </c>
      <c r="AJ135" s="241" t="e" cm="1">
        <f t="array" ref="AJ135">_xlfn.IFS(AND(AH135="ITEM",AH136="ITEM"),"THIN",AND(AH135="ITEM",AH136="HEADING"),"BLACK",AND(AH135="HEADING",AH136="ITEM"),FALSE)</f>
        <v>#N/A</v>
      </c>
      <c r="AK135" s="285"/>
      <c r="AL135" s="285"/>
    </row>
    <row r="136" spans="1:38" s="129" customFormat="1" ht="20.149999999999999" customHeight="1">
      <c r="A136" s="72"/>
      <c r="B136" s="281" t="str">
        <f>IF(AI136=TRUE,"* "&amp;IF(AND(AH136="ITEM",LEN(Order!BG925)&gt;30),LEFT(Order!BG925,30)&amp;"…",Order!BG925),IF(AND(AH136="ITEM",LEN(Order!BG925)&gt;30),LEFT(Order!BG925,30)&amp;"…",Order!BG925))</f>
        <v xml:space="preserve">* </v>
      </c>
      <c r="C136" s="72"/>
      <c r="D136" s="237"/>
      <c r="E136" s="237"/>
      <c r="F136" s="237"/>
      <c r="G136" s="237"/>
      <c r="H136" s="237"/>
      <c r="I136" s="237"/>
      <c r="J136" s="430" t="str">
        <f>IF(AH136="HEADING","",IF(Order!BP925=0,"",Order!BP925))</f>
        <v/>
      </c>
      <c r="K136" s="430"/>
      <c r="L136" s="430"/>
      <c r="M136" s="430"/>
      <c r="N136" s="829" t="str">
        <f>IF($AH136="HEADING",TEXT(Order!BH925,"DD-MM"),Order!BH925)</f>
        <v/>
      </c>
      <c r="O136" s="830"/>
      <c r="P136" s="825" t="str">
        <f>IF($AH136="HEADING",TEXT(Order!BI925,"DD-MM"),Order!BI925)</f>
        <v/>
      </c>
      <c r="Q136" s="831"/>
      <c r="R136" s="829" t="str">
        <f>IF($AH136="HEADING",TEXT(Order!BJ925,"DD-MM"),Order!BJ925)</f>
        <v/>
      </c>
      <c r="S136" s="830"/>
      <c r="T136" s="825" t="str">
        <f>IF($AH136="HEADING",TEXT(Order!BK925,"DD-MM"),Order!BK925)</f>
        <v/>
      </c>
      <c r="U136" s="831"/>
      <c r="V136" s="829" t="str">
        <f>IF($AH136="HEADING",TEXT(Order!BL925,"DD-MM"),Order!BL925)</f>
        <v/>
      </c>
      <c r="W136" s="830"/>
      <c r="X136" s="825" t="str">
        <f>IF($AH136="HEADING",TEXT(Order!BM925,"DD-MM"),Order!BM925)</f>
        <v/>
      </c>
      <c r="Y136" s="826"/>
      <c r="Z136" s="827" t="str">
        <f>IF($AH136="HEADING",TEXT(Order!BN925,"DD-MM"),Order!BN925)</f>
        <v/>
      </c>
      <c r="AA136" s="828"/>
      <c r="AB136" s="714" t="str">
        <f>IF(NOT(OR(AH136="HEADING",AH136="DATE")),Order!BO925,"")</f>
        <v/>
      </c>
      <c r="AC136" s="714"/>
      <c r="AD136" s="714"/>
      <c r="AE136" s="714"/>
      <c r="AF136" s="50"/>
      <c r="AG136" s="250"/>
      <c r="AH136" s="215" t="str">
        <f>Order!BQ925</f>
        <v/>
      </c>
      <c r="AI136" s="220" t="b">
        <f>IF(COUNTIF($B$154:$AE$173,Order!BG925)&gt;0,TRUE,FALSE)</f>
        <v>1</v>
      </c>
      <c r="AJ136" s="241" t="e" cm="1">
        <f t="array" ref="AJ136">_xlfn.IFS(AND(AH136="ITEM",AH137="ITEM"),"THIN",AND(AH136="ITEM",AH137="HEADING"),"BLACK",AND(AH136="HEADING",AH137="ITEM"),FALSE)</f>
        <v>#N/A</v>
      </c>
      <c r="AK136" s="285"/>
      <c r="AL136" s="285"/>
    </row>
    <row r="137" spans="1:38" s="129" customFormat="1" ht="20.149999999999999" customHeight="1">
      <c r="A137" s="72"/>
      <c r="B137" s="281" t="str">
        <f>IF(AI137=TRUE,"* "&amp;IF(AND(AH137="ITEM",LEN(Order!BG926)&gt;30),LEFT(Order!BG926,30)&amp;"…",Order!BG926),IF(AND(AH137="ITEM",LEN(Order!BG926)&gt;30),LEFT(Order!BG926,30)&amp;"…",Order!BG926))</f>
        <v xml:space="preserve">* </v>
      </c>
      <c r="C137" s="72"/>
      <c r="D137" s="237"/>
      <c r="E137" s="237"/>
      <c r="F137" s="237"/>
      <c r="G137" s="237"/>
      <c r="H137" s="237"/>
      <c r="I137" s="237"/>
      <c r="J137" s="430" t="str">
        <f>IF(AH137="HEADING","",IF(Order!BP926=0,"",Order!BP926))</f>
        <v/>
      </c>
      <c r="K137" s="430"/>
      <c r="L137" s="430"/>
      <c r="M137" s="430"/>
      <c r="N137" s="829" t="str">
        <f>IF($AH137="HEADING",TEXT(Order!BH926,"DD-MM"),Order!BH926)</f>
        <v/>
      </c>
      <c r="O137" s="830"/>
      <c r="P137" s="825" t="str">
        <f>IF($AH137="HEADING",TEXT(Order!BI926,"DD-MM"),Order!BI926)</f>
        <v/>
      </c>
      <c r="Q137" s="831"/>
      <c r="R137" s="829" t="str">
        <f>IF($AH137="HEADING",TEXT(Order!BJ926,"DD-MM"),Order!BJ926)</f>
        <v/>
      </c>
      <c r="S137" s="830"/>
      <c r="T137" s="825" t="str">
        <f>IF($AH137="HEADING",TEXT(Order!BK926,"DD-MM"),Order!BK926)</f>
        <v/>
      </c>
      <c r="U137" s="831"/>
      <c r="V137" s="829" t="str">
        <f>IF($AH137="HEADING",TEXT(Order!BL926,"DD-MM"),Order!BL926)</f>
        <v/>
      </c>
      <c r="W137" s="830"/>
      <c r="X137" s="825" t="str">
        <f>IF($AH137="HEADING",TEXT(Order!BM926,"DD-MM"),Order!BM926)</f>
        <v/>
      </c>
      <c r="Y137" s="826"/>
      <c r="Z137" s="827" t="str">
        <f>IF($AH137="HEADING",TEXT(Order!BN926,"DD-MM"),Order!BN926)</f>
        <v/>
      </c>
      <c r="AA137" s="828"/>
      <c r="AB137" s="714" t="str">
        <f>IF(NOT(OR(AH137="HEADING",AH137="DATE")),Order!BO926,"")</f>
        <v/>
      </c>
      <c r="AC137" s="714"/>
      <c r="AD137" s="714"/>
      <c r="AE137" s="714"/>
      <c r="AF137" s="87"/>
      <c r="AG137" s="250"/>
      <c r="AH137" s="215" t="str">
        <f>Order!BQ926</f>
        <v/>
      </c>
      <c r="AI137" s="220" t="b">
        <f>IF(COUNTIF($B$154:$AE$173,Order!BG926)&gt;0,TRUE,FALSE)</f>
        <v>1</v>
      </c>
      <c r="AJ137" s="241" t="e" cm="1">
        <f t="array" ref="AJ137">_xlfn.IFS(AND(AH137="ITEM",AH138="ITEM"),"THIN",AND(AH137="ITEM",AH138="HEADING"),"BLACK",AND(AH137="HEADING",AH138="ITEM"),FALSE)</f>
        <v>#N/A</v>
      </c>
      <c r="AK137" s="285"/>
      <c r="AL137" s="285"/>
    </row>
    <row r="138" spans="1:38" s="129" customFormat="1" ht="20.149999999999999" customHeight="1">
      <c r="A138" s="72"/>
      <c r="B138" s="281" t="str">
        <f>IF(AI138=TRUE,"* "&amp;IF(AND(AH138="ITEM",LEN(Order!BG927)&gt;30),LEFT(Order!BG927,30)&amp;"…",Order!BG927),IF(AND(AH138="ITEM",LEN(Order!BG927)&gt;30),LEFT(Order!BG927,30)&amp;"…",Order!BG927))</f>
        <v xml:space="preserve">* </v>
      </c>
      <c r="C138" s="72"/>
      <c r="D138" s="237"/>
      <c r="E138" s="237"/>
      <c r="F138" s="237"/>
      <c r="G138" s="237"/>
      <c r="H138" s="237"/>
      <c r="I138" s="237"/>
      <c r="J138" s="430" t="str">
        <f>IF(AH138="HEADING","",IF(Order!BP927=0,"",Order!BP927))</f>
        <v/>
      </c>
      <c r="K138" s="430"/>
      <c r="L138" s="430"/>
      <c r="M138" s="430"/>
      <c r="N138" s="829" t="str">
        <f>IF($AH138="HEADING",TEXT(Order!BH927,"DD-MM"),Order!BH927)</f>
        <v/>
      </c>
      <c r="O138" s="830"/>
      <c r="P138" s="825" t="str">
        <f>IF($AH138="HEADING",TEXT(Order!BI927,"DD-MM"),Order!BI927)</f>
        <v/>
      </c>
      <c r="Q138" s="831"/>
      <c r="R138" s="829" t="str">
        <f>IF($AH138="HEADING",TEXT(Order!BJ927,"DD-MM"),Order!BJ927)</f>
        <v/>
      </c>
      <c r="S138" s="830"/>
      <c r="T138" s="825" t="str">
        <f>IF($AH138="HEADING",TEXT(Order!BK927,"DD-MM"),Order!BK927)</f>
        <v/>
      </c>
      <c r="U138" s="831"/>
      <c r="V138" s="829" t="str">
        <f>IF($AH138="HEADING",TEXT(Order!BL927,"DD-MM"),Order!BL927)</f>
        <v/>
      </c>
      <c r="W138" s="830"/>
      <c r="X138" s="825" t="str">
        <f>IF($AH138="HEADING",TEXT(Order!BM927,"DD-MM"),Order!BM927)</f>
        <v/>
      </c>
      <c r="Y138" s="826"/>
      <c r="Z138" s="827" t="str">
        <f>IF($AH138="HEADING",TEXT(Order!BN927,"DD-MM"),Order!BN927)</f>
        <v/>
      </c>
      <c r="AA138" s="828"/>
      <c r="AB138" s="714" t="str">
        <f>IF(NOT(OR(AH138="HEADING",AH138="DATE")),Order!BO927,"")</f>
        <v/>
      </c>
      <c r="AC138" s="714"/>
      <c r="AD138" s="714"/>
      <c r="AE138" s="714"/>
      <c r="AF138" s="50"/>
      <c r="AG138" s="250"/>
      <c r="AH138" s="215" t="str">
        <f>Order!BQ927</f>
        <v/>
      </c>
      <c r="AI138" s="220" t="b">
        <f>IF(COUNTIF($B$154:$AE$173,Order!BG927)&gt;0,TRUE,FALSE)</f>
        <v>1</v>
      </c>
      <c r="AJ138" s="241" t="e" cm="1">
        <f t="array" ref="AJ138">_xlfn.IFS(AND(AH138="ITEM",AH139="ITEM"),"THIN",AND(AH138="ITEM",AH139="HEADING"),"BLACK",AND(AH138="HEADING",AH139="ITEM"),FALSE)</f>
        <v>#N/A</v>
      </c>
      <c r="AK138" s="285"/>
      <c r="AL138" s="285"/>
    </row>
    <row r="139" spans="1:38" s="129" customFormat="1" ht="20.149999999999999" customHeight="1">
      <c r="A139" s="72"/>
      <c r="B139" s="281" t="str">
        <f>IF(AI139=TRUE,"* "&amp;IF(AND(AH139="ITEM",LEN(Order!BG928)&gt;30),LEFT(Order!BG928,30)&amp;"…",Order!BG928),IF(AND(AH139="ITEM",LEN(Order!BG928)&gt;30),LEFT(Order!BG928,30)&amp;"…",Order!BG928))</f>
        <v xml:space="preserve">* </v>
      </c>
      <c r="C139" s="72"/>
      <c r="D139" s="237"/>
      <c r="E139" s="237"/>
      <c r="F139" s="237"/>
      <c r="G139" s="237"/>
      <c r="H139" s="237"/>
      <c r="I139" s="237"/>
      <c r="J139" s="430" t="str">
        <f>IF(AH139="HEADING","",IF(Order!BP928=0,"",Order!BP928))</f>
        <v/>
      </c>
      <c r="K139" s="430"/>
      <c r="L139" s="430"/>
      <c r="M139" s="430"/>
      <c r="N139" s="829" t="str">
        <f>IF($AH139="HEADING",TEXT(Order!BH928,"DD-MM"),Order!BH928)</f>
        <v/>
      </c>
      <c r="O139" s="830"/>
      <c r="P139" s="825" t="str">
        <f>IF($AH139="HEADING",TEXT(Order!BI928,"DD-MM"),Order!BI928)</f>
        <v/>
      </c>
      <c r="Q139" s="831"/>
      <c r="R139" s="829" t="str">
        <f>IF($AH139="HEADING",TEXT(Order!BJ928,"DD-MM"),Order!BJ928)</f>
        <v/>
      </c>
      <c r="S139" s="830"/>
      <c r="T139" s="825" t="str">
        <f>IF($AH139="HEADING",TEXT(Order!BK928,"DD-MM"),Order!BK928)</f>
        <v/>
      </c>
      <c r="U139" s="831"/>
      <c r="V139" s="829" t="str">
        <f>IF($AH139="HEADING",TEXT(Order!BL928,"DD-MM"),Order!BL928)</f>
        <v/>
      </c>
      <c r="W139" s="830"/>
      <c r="X139" s="825" t="str">
        <f>IF($AH139="HEADING",TEXT(Order!BM928,"DD-MM"),Order!BM928)</f>
        <v/>
      </c>
      <c r="Y139" s="826"/>
      <c r="Z139" s="827" t="str">
        <f>IF($AH139="HEADING",TEXT(Order!BN928,"DD-MM"),Order!BN928)</f>
        <v/>
      </c>
      <c r="AA139" s="828"/>
      <c r="AB139" s="714" t="str">
        <f>IF(NOT(OR(AH139="HEADING",AH139="DATE")),Order!BO928,"")</f>
        <v/>
      </c>
      <c r="AC139" s="714"/>
      <c r="AD139" s="714"/>
      <c r="AE139" s="714"/>
      <c r="AF139" s="50"/>
      <c r="AG139" s="250"/>
      <c r="AH139" s="215" t="str">
        <f>Order!BQ928</f>
        <v/>
      </c>
      <c r="AI139" s="220" t="b">
        <f>IF(COUNTIF($B$154:$AE$173,Order!BG928)&gt;0,TRUE,FALSE)</f>
        <v>1</v>
      </c>
      <c r="AJ139" s="241" t="e" cm="1">
        <f t="array" ref="AJ139">_xlfn.IFS(AND(AH139="ITEM",AH140="ITEM"),"THIN",AND(AH139="ITEM",AH140="HEADING"),"BLACK",AND(AH139="HEADING",AH140="ITEM"),FALSE)</f>
        <v>#N/A</v>
      </c>
      <c r="AK139" s="285"/>
      <c r="AL139" s="285"/>
    </row>
    <row r="140" spans="1:38" s="129" customFormat="1" ht="20.149999999999999" customHeight="1">
      <c r="A140" s="72"/>
      <c r="B140" s="281" t="str">
        <f>IF(AI140=TRUE,"* "&amp;IF(AND(AH140="ITEM",LEN(Order!BG929)&gt;30),LEFT(Order!BG929,30)&amp;"…",Order!BG929),IF(AND(AH140="ITEM",LEN(Order!BG929)&gt;30),LEFT(Order!BG929,30)&amp;"…",Order!BG929))</f>
        <v xml:space="preserve">* </v>
      </c>
      <c r="C140" s="72"/>
      <c r="D140" s="237"/>
      <c r="E140" s="237"/>
      <c r="F140" s="237"/>
      <c r="G140" s="237"/>
      <c r="H140" s="237"/>
      <c r="I140" s="237"/>
      <c r="J140" s="430" t="str">
        <f>IF(AH140="HEADING","",IF(Order!BP929=0,"",Order!BP929))</f>
        <v/>
      </c>
      <c r="K140" s="430"/>
      <c r="L140" s="430"/>
      <c r="M140" s="430"/>
      <c r="N140" s="829" t="str">
        <f>IF($AH140="HEADING",TEXT(Order!BH929,"DD-MM"),Order!BH929)</f>
        <v/>
      </c>
      <c r="O140" s="830"/>
      <c r="P140" s="825" t="str">
        <f>IF($AH140="HEADING",TEXT(Order!BI929,"DD-MM"),Order!BI929)</f>
        <v/>
      </c>
      <c r="Q140" s="831"/>
      <c r="R140" s="829" t="str">
        <f>IF($AH140="HEADING",TEXT(Order!BJ929,"DD-MM"),Order!BJ929)</f>
        <v/>
      </c>
      <c r="S140" s="830"/>
      <c r="T140" s="825" t="str">
        <f>IF($AH140="HEADING",TEXT(Order!BK929,"DD-MM"),Order!BK929)</f>
        <v/>
      </c>
      <c r="U140" s="831"/>
      <c r="V140" s="829" t="str">
        <f>IF($AH140="HEADING",TEXT(Order!BL929,"DD-MM"),Order!BL929)</f>
        <v/>
      </c>
      <c r="W140" s="830"/>
      <c r="X140" s="825" t="str">
        <f>IF($AH140="HEADING",TEXT(Order!BM929,"DD-MM"),Order!BM929)</f>
        <v/>
      </c>
      <c r="Y140" s="826"/>
      <c r="Z140" s="827" t="str">
        <f>IF($AH140="HEADING",TEXT(Order!BN929,"DD-MM"),Order!BN929)</f>
        <v/>
      </c>
      <c r="AA140" s="828"/>
      <c r="AB140" s="714" t="str">
        <f>IF(NOT(OR(AH140="HEADING",AH140="DATE")),Order!BO929,"")</f>
        <v/>
      </c>
      <c r="AC140" s="714"/>
      <c r="AD140" s="714"/>
      <c r="AE140" s="714"/>
      <c r="AF140" s="87"/>
      <c r="AG140" s="250"/>
      <c r="AH140" s="215" t="str">
        <f>Order!BQ929</f>
        <v/>
      </c>
      <c r="AI140" s="220" t="b">
        <f>IF(COUNTIF($B$154:$AE$173,Order!BG929)&gt;0,TRUE,FALSE)</f>
        <v>1</v>
      </c>
      <c r="AJ140" s="241" t="e" cm="1">
        <f t="array" ref="AJ140">_xlfn.IFS(AND(AH140="ITEM",AH141="ITEM"),"THIN",AND(AH140="ITEM",AH141="HEADING"),"BLACK",AND(AH140="HEADING",AH141="ITEM"),FALSE)</f>
        <v>#N/A</v>
      </c>
      <c r="AK140" s="285"/>
      <c r="AL140" s="285"/>
    </row>
    <row r="141" spans="1:38" s="129" customFormat="1" ht="20.149999999999999" customHeight="1">
      <c r="A141" s="72"/>
      <c r="B141" s="281" t="str">
        <f>IF(AI141=TRUE,"* "&amp;IF(AND(AH141="ITEM",LEN(Order!BG930)&gt;30),LEFT(Order!BG930,30)&amp;"…",Order!BG930),IF(AND(AH141="ITEM",LEN(Order!BG930)&gt;30),LEFT(Order!BG930,30)&amp;"…",Order!BG930))</f>
        <v xml:space="preserve">* </v>
      </c>
      <c r="C141" s="72"/>
      <c r="D141" s="237"/>
      <c r="E141" s="237"/>
      <c r="F141" s="237"/>
      <c r="G141" s="237"/>
      <c r="H141" s="237"/>
      <c r="I141" s="237"/>
      <c r="J141" s="430" t="str">
        <f>IF(AH141="HEADING","",IF(Order!BP930=0,"",Order!BP930))</f>
        <v/>
      </c>
      <c r="K141" s="430"/>
      <c r="L141" s="430"/>
      <c r="M141" s="430"/>
      <c r="N141" s="829" t="str">
        <f>IF($AH141="HEADING",TEXT(Order!BH930,"DD-MM"),Order!BH930)</f>
        <v/>
      </c>
      <c r="O141" s="830"/>
      <c r="P141" s="825" t="str">
        <f>IF($AH141="HEADING",TEXT(Order!BI930,"DD-MM"),Order!BI930)</f>
        <v/>
      </c>
      <c r="Q141" s="831"/>
      <c r="R141" s="829" t="str">
        <f>IF($AH141="HEADING",TEXT(Order!BJ930,"DD-MM"),Order!BJ930)</f>
        <v/>
      </c>
      <c r="S141" s="830"/>
      <c r="T141" s="825" t="str">
        <f>IF($AH141="HEADING",TEXT(Order!BK930,"DD-MM"),Order!BK930)</f>
        <v/>
      </c>
      <c r="U141" s="831"/>
      <c r="V141" s="829" t="str">
        <f>IF($AH141="HEADING",TEXT(Order!BL930,"DD-MM"),Order!BL930)</f>
        <v/>
      </c>
      <c r="W141" s="830"/>
      <c r="X141" s="825" t="str">
        <f>IF($AH141="HEADING",TEXT(Order!BM930,"DD-MM"),Order!BM930)</f>
        <v/>
      </c>
      <c r="Y141" s="826"/>
      <c r="Z141" s="827" t="str">
        <f>IF($AH141="HEADING",TEXT(Order!BN930,"DD-MM"),Order!BN930)</f>
        <v/>
      </c>
      <c r="AA141" s="828"/>
      <c r="AB141" s="714" t="str">
        <f>IF(NOT(OR(AH141="HEADING",AH141="DATE")),Order!BO930,"")</f>
        <v/>
      </c>
      <c r="AC141" s="714"/>
      <c r="AD141" s="714"/>
      <c r="AE141" s="714"/>
      <c r="AF141" s="50"/>
      <c r="AG141" s="250"/>
      <c r="AH141" s="215" t="str">
        <f>Order!BQ930</f>
        <v/>
      </c>
      <c r="AI141" s="220" t="b">
        <f>IF(COUNTIF($B$154:$AE$173,Order!BG930)&gt;0,TRUE,FALSE)</f>
        <v>1</v>
      </c>
      <c r="AJ141" s="241" t="e" cm="1">
        <f t="array" ref="AJ141">_xlfn.IFS(AND(AH141="ITEM",AH142="ITEM"),"THIN",AND(AH141="ITEM",AH142="HEADING"),"BLACK",AND(AH141="HEADING",AH142="ITEM"),FALSE)</f>
        <v>#N/A</v>
      </c>
      <c r="AK141" s="285"/>
      <c r="AL141" s="285"/>
    </row>
    <row r="142" spans="1:38" s="129" customFormat="1" ht="20.149999999999999" customHeight="1">
      <c r="A142" s="72"/>
      <c r="B142" s="281" t="str">
        <f>IF(AI142=TRUE,"* "&amp;IF(AND(AH142="ITEM",LEN(Order!BG931)&gt;30),LEFT(Order!BG931,30)&amp;"…",Order!BG931),IF(AND(AH142="ITEM",LEN(Order!BG931)&gt;30),LEFT(Order!BG931,30)&amp;"…",Order!BG931))</f>
        <v xml:space="preserve">* </v>
      </c>
      <c r="C142" s="72"/>
      <c r="D142" s="237"/>
      <c r="E142" s="237"/>
      <c r="F142" s="237"/>
      <c r="G142" s="237"/>
      <c r="H142" s="237"/>
      <c r="I142" s="237"/>
      <c r="J142" s="430" t="str">
        <f>IF(AH142="HEADING","",IF(Order!BP931=0,"",Order!BP931))</f>
        <v/>
      </c>
      <c r="K142" s="430"/>
      <c r="L142" s="430"/>
      <c r="M142" s="430"/>
      <c r="N142" s="829" t="str">
        <f>IF($AH142="HEADING",TEXT(Order!BH931,"DD-MM"),Order!BH931)</f>
        <v/>
      </c>
      <c r="O142" s="830"/>
      <c r="P142" s="825" t="str">
        <f>IF($AH142="HEADING",TEXT(Order!BI931,"DD-MM"),Order!BI931)</f>
        <v/>
      </c>
      <c r="Q142" s="831"/>
      <c r="R142" s="829" t="str">
        <f>IF($AH142="HEADING",TEXT(Order!BJ931,"DD-MM"),Order!BJ931)</f>
        <v/>
      </c>
      <c r="S142" s="830"/>
      <c r="T142" s="825" t="str">
        <f>IF($AH142="HEADING",TEXT(Order!BK931,"DD-MM"),Order!BK931)</f>
        <v/>
      </c>
      <c r="U142" s="831"/>
      <c r="V142" s="829" t="str">
        <f>IF($AH142="HEADING",TEXT(Order!BL931,"DD-MM"),Order!BL931)</f>
        <v/>
      </c>
      <c r="W142" s="830"/>
      <c r="X142" s="825" t="str">
        <f>IF($AH142="HEADING",TEXT(Order!BM931,"DD-MM"),Order!BM931)</f>
        <v/>
      </c>
      <c r="Y142" s="826"/>
      <c r="Z142" s="827" t="str">
        <f>IF($AH142="HEADING",TEXT(Order!BN931,"DD-MM"),Order!BN931)</f>
        <v/>
      </c>
      <c r="AA142" s="828"/>
      <c r="AB142" s="714" t="str">
        <f>IF(NOT(OR(AH142="HEADING",AH142="DATE")),Order!BO931,"")</f>
        <v/>
      </c>
      <c r="AC142" s="714"/>
      <c r="AD142" s="714"/>
      <c r="AE142" s="714"/>
      <c r="AF142" s="50"/>
      <c r="AG142" s="250"/>
      <c r="AH142" s="215" t="str">
        <f>Order!BQ931</f>
        <v/>
      </c>
      <c r="AI142" s="220" t="b">
        <f>IF(COUNTIF($B$154:$AE$173,Order!BG931)&gt;0,TRUE,FALSE)</f>
        <v>1</v>
      </c>
      <c r="AJ142" s="241" t="e" cm="1">
        <f t="array" ref="AJ142">_xlfn.IFS(AND(AH142="ITEM",AH143="ITEM"),"THIN",AND(AH142="ITEM",AH143="HEADING"),"BLACK",AND(AH142="HEADING",AH143="ITEM"),FALSE)</f>
        <v>#N/A</v>
      </c>
      <c r="AK142" s="285"/>
      <c r="AL142" s="285"/>
    </row>
    <row r="143" spans="1:38" s="129" customFormat="1" ht="20.149999999999999" customHeight="1">
      <c r="A143" s="72"/>
      <c r="B143" s="281" t="str">
        <f>IF(AI143=TRUE,"* "&amp;IF(AND(AH143="ITEM",LEN(Order!BG932)&gt;30),LEFT(Order!BG932,30)&amp;"…",Order!BG932),IF(AND(AH143="ITEM",LEN(Order!BG932)&gt;30),LEFT(Order!BG932,30)&amp;"…",Order!BG932))</f>
        <v xml:space="preserve">* </v>
      </c>
      <c r="C143" s="72"/>
      <c r="D143" s="237"/>
      <c r="E143" s="237"/>
      <c r="F143" s="237"/>
      <c r="G143" s="237"/>
      <c r="H143" s="237"/>
      <c r="I143" s="237"/>
      <c r="J143" s="430" t="str">
        <f>IF(AH143="HEADING","",IF(Order!BP932=0,"",Order!BP932))</f>
        <v/>
      </c>
      <c r="K143" s="430"/>
      <c r="L143" s="430"/>
      <c r="M143" s="430"/>
      <c r="N143" s="829" t="str">
        <f>IF($AH143="HEADING",TEXT(Order!BH932,"DD-MM"),Order!BH932)</f>
        <v/>
      </c>
      <c r="O143" s="830"/>
      <c r="P143" s="825" t="str">
        <f>IF($AH143="HEADING",TEXT(Order!BI932,"DD-MM"),Order!BI932)</f>
        <v/>
      </c>
      <c r="Q143" s="831"/>
      <c r="R143" s="829" t="str">
        <f>IF($AH143="HEADING",TEXT(Order!BJ932,"DD-MM"),Order!BJ932)</f>
        <v/>
      </c>
      <c r="S143" s="830"/>
      <c r="T143" s="825" t="str">
        <f>IF($AH143="HEADING",TEXT(Order!BK932,"DD-MM"),Order!BK932)</f>
        <v/>
      </c>
      <c r="U143" s="831"/>
      <c r="V143" s="829" t="str">
        <f>IF($AH143="HEADING",TEXT(Order!BL932,"DD-MM"),Order!BL932)</f>
        <v/>
      </c>
      <c r="W143" s="830"/>
      <c r="X143" s="825" t="str">
        <f>IF($AH143="HEADING",TEXT(Order!BM932,"DD-MM"),Order!BM932)</f>
        <v/>
      </c>
      <c r="Y143" s="826"/>
      <c r="Z143" s="827" t="str">
        <f>IF($AH143="HEADING",TEXT(Order!BN932,"DD-MM"),Order!BN932)</f>
        <v/>
      </c>
      <c r="AA143" s="828"/>
      <c r="AB143" s="714" t="str">
        <f>IF(NOT(OR(AH143="HEADING",AH143="DATE")),Order!BO932,"")</f>
        <v/>
      </c>
      <c r="AC143" s="714"/>
      <c r="AD143" s="714"/>
      <c r="AE143" s="714"/>
      <c r="AF143" s="87"/>
      <c r="AG143" s="250"/>
      <c r="AH143" s="215" t="str">
        <f>Order!BQ932</f>
        <v/>
      </c>
      <c r="AI143" s="220" t="b">
        <f>IF(COUNTIF($B$154:$AE$173,Order!BG932)&gt;0,TRUE,FALSE)</f>
        <v>1</v>
      </c>
      <c r="AJ143" s="241" t="e" cm="1">
        <f t="array" ref="AJ143">_xlfn.IFS(AND(AH143="ITEM",AH144="ITEM"),"THIN",AND(AH143="ITEM",AH144="HEADING"),"BLACK",AND(AH143="HEADING",AH144="ITEM"),FALSE)</f>
        <v>#N/A</v>
      </c>
      <c r="AK143" s="285"/>
      <c r="AL143" s="285"/>
    </row>
    <row r="144" spans="1:38" s="129" customFormat="1" ht="20.149999999999999" customHeight="1">
      <c r="A144" s="72"/>
      <c r="B144" s="281" t="str">
        <f>IF(AI144=TRUE,"* "&amp;IF(AND(AH144="ITEM",LEN(Order!BG933)&gt;30),LEFT(Order!BG933,30)&amp;"…",Order!BG933),IF(AND(AH144="ITEM",LEN(Order!BG933)&gt;30),LEFT(Order!BG933,30)&amp;"…",Order!BG933))</f>
        <v xml:space="preserve">* </v>
      </c>
      <c r="C144" s="72"/>
      <c r="D144" s="237"/>
      <c r="E144" s="237"/>
      <c r="F144" s="237"/>
      <c r="G144" s="237"/>
      <c r="H144" s="237"/>
      <c r="I144" s="237"/>
      <c r="J144" s="430" t="str">
        <f>IF(AH144="HEADING","",IF(Order!BP933=0,"",Order!BP933))</f>
        <v/>
      </c>
      <c r="K144" s="430"/>
      <c r="L144" s="430"/>
      <c r="M144" s="430"/>
      <c r="N144" s="829" t="str">
        <f>IF($AH144="HEADING",TEXT(Order!BH933,"DD-MM"),Order!BH933)</f>
        <v/>
      </c>
      <c r="O144" s="830"/>
      <c r="P144" s="825" t="str">
        <f>IF($AH144="HEADING",TEXT(Order!BI933,"DD-MM"),Order!BI933)</f>
        <v/>
      </c>
      <c r="Q144" s="831"/>
      <c r="R144" s="829" t="str">
        <f>IF($AH144="HEADING",TEXT(Order!BJ933,"DD-MM"),Order!BJ933)</f>
        <v/>
      </c>
      <c r="S144" s="830"/>
      <c r="T144" s="825" t="str">
        <f>IF($AH144="HEADING",TEXT(Order!BK933,"DD-MM"),Order!BK933)</f>
        <v/>
      </c>
      <c r="U144" s="831"/>
      <c r="V144" s="829" t="str">
        <f>IF($AH144="HEADING",TEXT(Order!BL933,"DD-MM"),Order!BL933)</f>
        <v/>
      </c>
      <c r="W144" s="830"/>
      <c r="X144" s="825" t="str">
        <f>IF($AH144="HEADING",TEXT(Order!BM933,"DD-MM"),Order!BM933)</f>
        <v/>
      </c>
      <c r="Y144" s="826"/>
      <c r="Z144" s="827" t="str">
        <f>IF($AH144="HEADING",TEXT(Order!BN933,"DD-MM"),Order!BN933)</f>
        <v/>
      </c>
      <c r="AA144" s="828"/>
      <c r="AB144" s="714" t="str">
        <f>IF(NOT(OR(AH144="HEADING",AH144="DATE")),Order!BO933,"")</f>
        <v/>
      </c>
      <c r="AC144" s="714"/>
      <c r="AD144" s="714"/>
      <c r="AE144" s="714"/>
      <c r="AF144" s="50"/>
      <c r="AG144" s="250"/>
      <c r="AH144" s="215" t="str">
        <f>Order!BQ933</f>
        <v/>
      </c>
      <c r="AI144" s="220" t="b">
        <f>IF(COUNTIF($B$154:$AE$173,Order!BG933)&gt;0,TRUE,FALSE)</f>
        <v>1</v>
      </c>
      <c r="AJ144" s="241" t="e" cm="1">
        <f t="array" ref="AJ144">_xlfn.IFS(AND(AH144="ITEM",AH145="ITEM"),"THIN",AND(AH144="ITEM",AH145="HEADING"),"BLACK",AND(AH144="HEADING",AH145="ITEM"),FALSE)</f>
        <v>#N/A</v>
      </c>
      <c r="AK144" s="285"/>
      <c r="AL144" s="285"/>
    </row>
    <row r="145" spans="1:38" s="129" customFormat="1" ht="20.149999999999999" customHeight="1">
      <c r="A145" s="72"/>
      <c r="B145" s="281" t="str">
        <f>IF(AI145=TRUE,"* "&amp;IF(AND(AH145="ITEM",LEN(Order!BG934)&gt;30),LEFT(Order!BG934,30)&amp;"…",Order!BG934),IF(AND(AH145="ITEM",LEN(Order!BG934)&gt;30),LEFT(Order!BG934,30)&amp;"…",Order!BG934))</f>
        <v xml:space="preserve">* </v>
      </c>
      <c r="C145" s="72"/>
      <c r="D145" s="237"/>
      <c r="E145" s="237"/>
      <c r="F145" s="237"/>
      <c r="G145" s="237"/>
      <c r="H145" s="237"/>
      <c r="I145" s="237"/>
      <c r="J145" s="430" t="str">
        <f>IF(AH145="HEADING","",IF(Order!BP934=0,"",Order!BP934))</f>
        <v/>
      </c>
      <c r="K145" s="430"/>
      <c r="L145" s="430"/>
      <c r="M145" s="430"/>
      <c r="N145" s="829" t="str">
        <f>IF($AH145="HEADING",TEXT(Order!BH934,"DD-MM"),Order!BH934)</f>
        <v/>
      </c>
      <c r="O145" s="830"/>
      <c r="P145" s="825" t="str">
        <f>IF($AH145="HEADING",TEXT(Order!BI934,"DD-MM"),Order!BI934)</f>
        <v/>
      </c>
      <c r="Q145" s="831"/>
      <c r="R145" s="829" t="str">
        <f>IF($AH145="HEADING",TEXT(Order!BJ934,"DD-MM"),Order!BJ934)</f>
        <v/>
      </c>
      <c r="S145" s="830"/>
      <c r="T145" s="825" t="str">
        <f>IF($AH145="HEADING",TEXT(Order!BK934,"DD-MM"),Order!BK934)</f>
        <v/>
      </c>
      <c r="U145" s="831"/>
      <c r="V145" s="829" t="str">
        <f>IF($AH145="HEADING",TEXT(Order!BL934,"DD-MM"),Order!BL934)</f>
        <v/>
      </c>
      <c r="W145" s="830"/>
      <c r="X145" s="825" t="str">
        <f>IF($AH145="HEADING",TEXT(Order!BM934,"DD-MM"),Order!BM934)</f>
        <v/>
      </c>
      <c r="Y145" s="826"/>
      <c r="Z145" s="827" t="str">
        <f>IF($AH145="HEADING",TEXT(Order!BN934,"DD-MM"),Order!BN934)</f>
        <v/>
      </c>
      <c r="AA145" s="828"/>
      <c r="AB145" s="714" t="str">
        <f>IF(NOT(OR(AH145="HEADING",AH145="DATE")),Order!BO934,"")</f>
        <v/>
      </c>
      <c r="AC145" s="714"/>
      <c r="AD145" s="714"/>
      <c r="AE145" s="714"/>
      <c r="AF145" s="50"/>
      <c r="AG145" s="250"/>
      <c r="AH145" s="215" t="str">
        <f>Order!BQ934</f>
        <v/>
      </c>
      <c r="AI145" s="220" t="b">
        <f>IF(COUNTIF($B$154:$AE$173,Order!BG934)&gt;0,TRUE,FALSE)</f>
        <v>1</v>
      </c>
      <c r="AJ145" s="241" t="e" cm="1">
        <f t="array" ref="AJ145">_xlfn.IFS(AND(AH145="ITEM",AH146="ITEM"),"THIN",AND(AH145="ITEM",AH146="HEADING"),"BLACK",AND(AH145="HEADING",AH146="ITEM"),FALSE)</f>
        <v>#N/A</v>
      </c>
      <c r="AK145" s="285"/>
      <c r="AL145" s="285"/>
    </row>
    <row r="146" spans="1:38" s="129" customFormat="1" ht="20.149999999999999" customHeight="1">
      <c r="A146" s="72"/>
      <c r="B146" s="281" t="str">
        <f>IF(AI146=TRUE,"* "&amp;IF(AND(AH146="ITEM",LEN(Order!BG935)&gt;30),LEFT(Order!BG935,30)&amp;"…",Order!BG935),IF(AND(AH146="ITEM",LEN(Order!BG935)&gt;30),LEFT(Order!BG935,30)&amp;"…",Order!BG935))</f>
        <v xml:space="preserve">* </v>
      </c>
      <c r="C146" s="72"/>
      <c r="D146" s="237"/>
      <c r="E146" s="237"/>
      <c r="F146" s="237"/>
      <c r="G146" s="237"/>
      <c r="H146" s="237"/>
      <c r="I146" s="237"/>
      <c r="J146" s="430" t="str">
        <f>IF(AH146="HEADING","",IF(Order!BP935=0,"",Order!BP935))</f>
        <v/>
      </c>
      <c r="K146" s="430"/>
      <c r="L146" s="430"/>
      <c r="M146" s="430"/>
      <c r="N146" s="829" t="str">
        <f>IF($AH146="HEADING",TEXT(Order!BH935,"DD-MM"),Order!BH935)</f>
        <v/>
      </c>
      <c r="O146" s="830"/>
      <c r="P146" s="825" t="str">
        <f>IF($AH146="HEADING",TEXT(Order!BI935,"DD-MM"),Order!BI935)</f>
        <v/>
      </c>
      <c r="Q146" s="831"/>
      <c r="R146" s="829" t="str">
        <f>IF($AH146="HEADING",TEXT(Order!BJ935,"DD-MM"),Order!BJ935)</f>
        <v/>
      </c>
      <c r="S146" s="830"/>
      <c r="T146" s="825" t="str">
        <f>IF($AH146="HEADING",TEXT(Order!BK935,"DD-MM"),Order!BK935)</f>
        <v/>
      </c>
      <c r="U146" s="831"/>
      <c r="V146" s="829" t="str">
        <f>IF($AH146="HEADING",TEXT(Order!BL935,"DD-MM"),Order!BL935)</f>
        <v/>
      </c>
      <c r="W146" s="830"/>
      <c r="X146" s="825" t="str">
        <f>IF($AH146="HEADING",TEXT(Order!BM935,"DD-MM"),Order!BM935)</f>
        <v/>
      </c>
      <c r="Y146" s="826"/>
      <c r="Z146" s="827" t="str">
        <f>IF($AH146="HEADING",TEXT(Order!BN935,"DD-MM"),Order!BN935)</f>
        <v/>
      </c>
      <c r="AA146" s="828"/>
      <c r="AB146" s="714" t="str">
        <f>IF(NOT(OR(AH146="HEADING",AH146="DATE")),Order!BO935,"")</f>
        <v/>
      </c>
      <c r="AC146" s="714"/>
      <c r="AD146" s="714"/>
      <c r="AE146" s="714"/>
      <c r="AF146" s="87"/>
      <c r="AG146" s="250"/>
      <c r="AH146" s="215" t="str">
        <f>Order!BQ935</f>
        <v/>
      </c>
      <c r="AI146" s="220" t="b">
        <f>IF(COUNTIF($B$154:$AE$173,Order!BG935)&gt;0,TRUE,FALSE)</f>
        <v>1</v>
      </c>
      <c r="AJ146" s="241" t="e" cm="1">
        <f t="array" ref="AJ146">_xlfn.IFS(AND(AH146="ITEM",AH147="ITEM"),"THIN",AND(AH146="ITEM",AH147="HEADING"),"BLACK",AND(AH146="HEADING",AH147="ITEM"),FALSE)</f>
        <v>#N/A</v>
      </c>
      <c r="AK146" s="285"/>
      <c r="AL146" s="285"/>
    </row>
    <row r="147" spans="1:38" s="129" customFormat="1" ht="20.149999999999999" customHeight="1">
      <c r="A147" s="72"/>
      <c r="B147" s="281" t="str">
        <f>IF(AI147=TRUE,"* "&amp;IF(AND(AH147="ITEM",LEN(Order!BG936)&gt;30),LEFT(Order!BG936,30)&amp;"…",Order!BG936),IF(AND(AH147="ITEM",LEN(Order!BG936)&gt;30),LEFT(Order!BG936,30)&amp;"…",Order!BG936))</f>
        <v xml:space="preserve">* </v>
      </c>
      <c r="C147" s="72"/>
      <c r="D147" s="237"/>
      <c r="E147" s="237"/>
      <c r="F147" s="237"/>
      <c r="G147" s="237"/>
      <c r="H147" s="237"/>
      <c r="I147" s="237"/>
      <c r="J147" s="430" t="str">
        <f>IF(AH147="HEADING","",IF(Order!BP936=0,"",Order!BP936))</f>
        <v/>
      </c>
      <c r="K147" s="430"/>
      <c r="L147" s="430"/>
      <c r="M147" s="430"/>
      <c r="N147" s="829" t="str">
        <f>IF($AH147="HEADING",TEXT(Order!BH936,"DD-MM"),Order!BH936)</f>
        <v/>
      </c>
      <c r="O147" s="830"/>
      <c r="P147" s="825" t="str">
        <f>IF($AH147="HEADING",TEXT(Order!BI936,"DD-MM"),Order!BI936)</f>
        <v/>
      </c>
      <c r="Q147" s="831"/>
      <c r="R147" s="829" t="str">
        <f>IF($AH147="HEADING",TEXT(Order!BJ936,"DD-MM"),Order!BJ936)</f>
        <v/>
      </c>
      <c r="S147" s="830"/>
      <c r="T147" s="825" t="str">
        <f>IF($AH147="HEADING",TEXT(Order!BK936,"DD-MM"),Order!BK936)</f>
        <v/>
      </c>
      <c r="U147" s="831"/>
      <c r="V147" s="829" t="str">
        <f>IF($AH147="HEADING",TEXT(Order!BL936,"DD-MM"),Order!BL936)</f>
        <v/>
      </c>
      <c r="W147" s="830"/>
      <c r="X147" s="825" t="str">
        <f>IF($AH147="HEADING",TEXT(Order!BM936,"DD-MM"),Order!BM936)</f>
        <v/>
      </c>
      <c r="Y147" s="826"/>
      <c r="Z147" s="827" t="str">
        <f>IF($AH147="HEADING",TEXT(Order!BN936,"DD-MM"),Order!BN936)</f>
        <v/>
      </c>
      <c r="AA147" s="828"/>
      <c r="AB147" s="714" t="str">
        <f>IF(NOT(OR(AH147="HEADING",AH147="DATE")),Order!BO936,"")</f>
        <v/>
      </c>
      <c r="AC147" s="714"/>
      <c r="AD147" s="714"/>
      <c r="AE147" s="714"/>
      <c r="AF147" s="50"/>
      <c r="AG147" s="250"/>
      <c r="AH147" s="215" t="str">
        <f>Order!BQ936</f>
        <v/>
      </c>
      <c r="AI147" s="220" t="b">
        <f>IF(COUNTIF($B$154:$AE$173,Order!BG936)&gt;0,TRUE,FALSE)</f>
        <v>1</v>
      </c>
      <c r="AJ147" s="241" t="e" cm="1">
        <f t="array" ref="AJ147">_xlfn.IFS(AND(AH147="ITEM",AH148="ITEM"),"THIN",AND(AH147="ITEM",AH148="HEADING"),"BLACK",AND(AH147="HEADING",AH148="ITEM"),FALSE)</f>
        <v>#N/A</v>
      </c>
      <c r="AK147" s="285"/>
      <c r="AL147" s="285"/>
    </row>
    <row r="148" spans="1:38" s="129" customFormat="1" ht="20.149999999999999" customHeight="1">
      <c r="A148" s="72"/>
      <c r="B148" s="281" t="str">
        <f>IF(AI148=TRUE,"* "&amp;IF(AND(AH148="ITEM",LEN(Order!BG937)&gt;30),LEFT(Order!BG937,30)&amp;"…",Order!BG937),IF(AND(AH148="ITEM",LEN(Order!BG937)&gt;30),LEFT(Order!BG937,30)&amp;"…",Order!BG937))</f>
        <v xml:space="preserve">* </v>
      </c>
      <c r="C148" s="72"/>
      <c r="D148" s="237"/>
      <c r="E148" s="237"/>
      <c r="F148" s="237"/>
      <c r="G148" s="237"/>
      <c r="H148" s="237"/>
      <c r="I148" s="237"/>
      <c r="J148" s="430" t="str">
        <f>IF(AH148="HEADING","",IF(Order!BP937=0,"",Order!BP937))</f>
        <v/>
      </c>
      <c r="K148" s="430"/>
      <c r="L148" s="430"/>
      <c r="M148" s="430"/>
      <c r="N148" s="829" t="str">
        <f>IF($AH148="HEADING",TEXT(Order!BH937,"DD-MM"),Order!BH937)</f>
        <v/>
      </c>
      <c r="O148" s="830"/>
      <c r="P148" s="825" t="str">
        <f>IF($AH148="HEADING",TEXT(Order!BI937,"DD-MM"),Order!BI937)</f>
        <v/>
      </c>
      <c r="Q148" s="831"/>
      <c r="R148" s="829" t="str">
        <f>IF($AH148="HEADING",TEXT(Order!BJ937,"DD-MM"),Order!BJ937)</f>
        <v/>
      </c>
      <c r="S148" s="830"/>
      <c r="T148" s="825" t="str">
        <f>IF($AH148="HEADING",TEXT(Order!BK937,"DD-MM"),Order!BK937)</f>
        <v/>
      </c>
      <c r="U148" s="831"/>
      <c r="V148" s="829" t="str">
        <f>IF($AH148="HEADING",TEXT(Order!BL937,"DD-MM"),Order!BL937)</f>
        <v/>
      </c>
      <c r="W148" s="830"/>
      <c r="X148" s="825" t="str">
        <f>IF($AH148="HEADING",TEXT(Order!BM937,"DD-MM"),Order!BM937)</f>
        <v/>
      </c>
      <c r="Y148" s="826"/>
      <c r="Z148" s="827" t="str">
        <f>IF($AH148="HEADING",TEXT(Order!BN937,"DD-MM"),Order!BN937)</f>
        <v/>
      </c>
      <c r="AA148" s="828"/>
      <c r="AB148" s="714" t="str">
        <f>IF(NOT(OR(AH148="HEADING",AH148="DATE")),Order!BO937,"")</f>
        <v/>
      </c>
      <c r="AC148" s="714"/>
      <c r="AD148" s="714"/>
      <c r="AE148" s="714"/>
      <c r="AF148" s="50"/>
      <c r="AG148" s="250"/>
      <c r="AH148" s="215" t="str">
        <f>Order!BQ937</f>
        <v/>
      </c>
      <c r="AI148" s="220" t="b">
        <f>IF(COUNTIF($B$154:$AE$173,Order!BG937)&gt;0,TRUE,FALSE)</f>
        <v>1</v>
      </c>
      <c r="AJ148" s="241" t="e" cm="1">
        <f t="array" ref="AJ148">_xlfn.IFS(AND(AH148="ITEM",AH149="ITEM"),"THIN",AND(AH148="ITEM",AH149="HEADING"),"BLACK",AND(AH148="HEADING",AH149="ITEM"),FALSE)</f>
        <v>#N/A</v>
      </c>
      <c r="AK148" s="285"/>
      <c r="AL148" s="285"/>
    </row>
    <row r="149" spans="1:38" s="129" customFormat="1" ht="20.149999999999999" customHeight="1">
      <c r="A149" s="72"/>
      <c r="B149" s="281" t="str">
        <f>IF(AI149=TRUE,"* "&amp;IF(AND(AH149="ITEM",LEN(Order!BG938)&gt;30),LEFT(Order!BG938,30)&amp;"…",Order!BG938),IF(AND(AH149="ITEM",LEN(Order!BG938)&gt;30),LEFT(Order!BG938,30)&amp;"…",Order!BG938))</f>
        <v xml:space="preserve">* </v>
      </c>
      <c r="C149" s="72"/>
      <c r="D149" s="237"/>
      <c r="E149" s="237"/>
      <c r="F149" s="237"/>
      <c r="G149" s="237"/>
      <c r="H149" s="237"/>
      <c r="I149" s="237"/>
      <c r="J149" s="430" t="str">
        <f>IF(AH149="HEADING","",IF(Order!BP938=0,"",Order!BP938))</f>
        <v/>
      </c>
      <c r="K149" s="430"/>
      <c r="L149" s="430"/>
      <c r="M149" s="430"/>
      <c r="N149" s="829" t="str">
        <f>IF($AH149="HEADING",TEXT(Order!BH938,"DD-MM"),Order!BH938)</f>
        <v/>
      </c>
      <c r="O149" s="830"/>
      <c r="P149" s="825" t="str">
        <f>IF($AH149="HEADING",TEXT(Order!BI938,"DD-MM"),Order!BI938)</f>
        <v/>
      </c>
      <c r="Q149" s="831"/>
      <c r="R149" s="829" t="str">
        <f>IF($AH149="HEADING",TEXT(Order!BJ938,"DD-MM"),Order!BJ938)</f>
        <v/>
      </c>
      <c r="S149" s="830"/>
      <c r="T149" s="825" t="str">
        <f>IF($AH149="HEADING",TEXT(Order!BK938,"DD-MM"),Order!BK938)</f>
        <v/>
      </c>
      <c r="U149" s="831"/>
      <c r="V149" s="829" t="str">
        <f>IF($AH149="HEADING",TEXT(Order!BL938,"DD-MM"),Order!BL938)</f>
        <v/>
      </c>
      <c r="W149" s="830"/>
      <c r="X149" s="825" t="str">
        <f>IF($AH149="HEADING",TEXT(Order!BM938,"DD-MM"),Order!BM938)</f>
        <v/>
      </c>
      <c r="Y149" s="826"/>
      <c r="Z149" s="827" t="str">
        <f>IF($AH149="HEADING",TEXT(Order!BN938,"DD-MM"),Order!BN938)</f>
        <v/>
      </c>
      <c r="AA149" s="828"/>
      <c r="AB149" s="714" t="str">
        <f>IF(NOT(OR(AH149="HEADING",AH149="DATE")),Order!BO938,"")</f>
        <v/>
      </c>
      <c r="AC149" s="714"/>
      <c r="AD149" s="714"/>
      <c r="AE149" s="714"/>
      <c r="AF149" s="87"/>
      <c r="AG149" s="250"/>
      <c r="AH149" s="215" t="str">
        <f>Order!BQ938</f>
        <v/>
      </c>
      <c r="AI149" s="220" t="b">
        <f>IF(COUNTIF($B$154:$AE$173,Order!BG938)&gt;0,TRUE,FALSE)</f>
        <v>1</v>
      </c>
      <c r="AJ149" s="241" t="e" cm="1">
        <f t="array" ref="AJ149">_xlfn.IFS(AND(AH149="ITEM",AH150="ITEM"),"THIN",AND(AH149="ITEM",AH150="HEADING"),"BLACK",AND(AH149="HEADING",AH150="ITEM"),FALSE)</f>
        <v>#N/A</v>
      </c>
      <c r="AK149" s="285"/>
      <c r="AL149" s="285"/>
    </row>
    <row r="150" spans="1:38" s="129" customFormat="1" ht="20.149999999999999" customHeight="1">
      <c r="A150" s="72"/>
      <c r="B150" s="281" t="str">
        <f>IF(AI150=TRUE,"* "&amp;IF(AND(AH150="ITEM",LEN(Order!BG939)&gt;30),LEFT(Order!BG939,30)&amp;"…",Order!BG939),IF(AND(AH150="ITEM",LEN(Order!BG939)&gt;30),LEFT(Order!BG939,30)&amp;"…",Order!BG939))</f>
        <v xml:space="preserve">* </v>
      </c>
      <c r="C150" s="72"/>
      <c r="D150" s="237"/>
      <c r="E150" s="237"/>
      <c r="F150" s="237"/>
      <c r="G150" s="237"/>
      <c r="H150" s="237"/>
      <c r="I150" s="237"/>
      <c r="J150" s="430" t="str">
        <f>IF(AH150="HEADING","",IF(Order!BP939=0,"",Order!BP939))</f>
        <v/>
      </c>
      <c r="K150" s="430"/>
      <c r="L150" s="430"/>
      <c r="M150" s="430"/>
      <c r="N150" s="829" t="str">
        <f>IF($AH150="HEADING",TEXT(Order!BH939,"DD-MM"),Order!BH939)</f>
        <v/>
      </c>
      <c r="O150" s="830"/>
      <c r="P150" s="825" t="str">
        <f>IF($AH150="HEADING",TEXT(Order!BI939,"DD-MM"),Order!BI939)</f>
        <v/>
      </c>
      <c r="Q150" s="831"/>
      <c r="R150" s="829" t="str">
        <f>IF($AH150="HEADING",TEXT(Order!BJ939,"DD-MM"),Order!BJ939)</f>
        <v/>
      </c>
      <c r="S150" s="830"/>
      <c r="T150" s="825" t="str">
        <f>IF($AH150="HEADING",TEXT(Order!BK939,"DD-MM"),Order!BK939)</f>
        <v/>
      </c>
      <c r="U150" s="831"/>
      <c r="V150" s="829" t="str">
        <f>IF($AH150="HEADING",TEXT(Order!BL939,"DD-MM"),Order!BL939)</f>
        <v/>
      </c>
      <c r="W150" s="830"/>
      <c r="X150" s="825" t="str">
        <f>IF($AH150="HEADING",TEXT(Order!BM939,"DD-MM"),Order!BM939)</f>
        <v/>
      </c>
      <c r="Y150" s="826"/>
      <c r="Z150" s="827" t="str">
        <f>IF($AH150="HEADING",TEXT(Order!BN939,"DD-MM"),Order!BN939)</f>
        <v/>
      </c>
      <c r="AA150" s="828"/>
      <c r="AB150" s="714" t="str">
        <f>IF(NOT(OR(AH150="HEADING",AH150="DATE")),Order!BO939,"")</f>
        <v/>
      </c>
      <c r="AC150" s="714"/>
      <c r="AD150" s="714"/>
      <c r="AE150" s="714"/>
      <c r="AF150" s="50"/>
      <c r="AG150" s="250"/>
      <c r="AH150" s="215" t="str">
        <f>Order!BQ939</f>
        <v/>
      </c>
      <c r="AI150" s="220" t="b">
        <f>IF(COUNTIF($B$154:$AE$173,Order!BG939)&gt;0,TRUE,FALSE)</f>
        <v>1</v>
      </c>
      <c r="AJ150" s="241" t="e" cm="1">
        <f t="array" ref="AJ150">_xlfn.IFS(AND(AH150="ITEM",AH151="ITEM"),"THIN",AND(AH150="ITEM",AH151="HEADING"),"BLACK",AND(AH150="HEADING",AH151="ITEM"),FALSE)</f>
        <v>#N/A</v>
      </c>
      <c r="AK150" s="285"/>
      <c r="AL150" s="285"/>
    </row>
    <row r="151" spans="1:38" s="134" customFormat="1" ht="10"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50"/>
      <c r="AG151" s="234"/>
      <c r="AH151" s="232"/>
      <c r="AI151" s="221"/>
      <c r="AJ151" s="235"/>
    </row>
    <row r="152" spans="1:38" s="125" customFormat="1" ht="15" customHeight="1">
      <c r="A152" s="50"/>
      <c r="B152" s="730" t="s">
        <v>907</v>
      </c>
      <c r="C152" s="730"/>
      <c r="D152" s="730"/>
      <c r="E152" s="730"/>
      <c r="F152" s="730"/>
      <c r="G152" s="730"/>
      <c r="H152" s="730"/>
      <c r="I152" s="730"/>
      <c r="J152" s="730"/>
      <c r="K152" s="730"/>
      <c r="L152" s="730"/>
      <c r="M152" s="730"/>
      <c r="N152" s="730"/>
      <c r="O152" s="730"/>
      <c r="P152" s="730"/>
      <c r="Q152" s="730"/>
      <c r="R152" s="730"/>
      <c r="S152" s="730"/>
      <c r="T152" s="730"/>
      <c r="U152" s="730"/>
      <c r="V152" s="730"/>
      <c r="W152" s="730"/>
      <c r="X152" s="730"/>
      <c r="Y152" s="730"/>
      <c r="Z152" s="730"/>
      <c r="AA152" s="730"/>
      <c r="AB152" s="730"/>
      <c r="AC152" s="730"/>
      <c r="AD152" s="730"/>
      <c r="AE152" s="730"/>
      <c r="AF152" s="50"/>
      <c r="AG152" s="250"/>
      <c r="AH152" s="232" t="s">
        <v>905</v>
      </c>
      <c r="AI152" s="218"/>
      <c r="AJ152" s="233"/>
    </row>
    <row r="153" spans="1:38" s="125" customFormat="1" ht="5.15" customHeight="1">
      <c r="A153" s="50"/>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27"/>
      <c r="AD153" s="27"/>
      <c r="AE153" s="17"/>
      <c r="AF153" s="17"/>
      <c r="AG153" s="234"/>
      <c r="AH153" s="218"/>
      <c r="AI153" s="232"/>
      <c r="AJ153" s="218"/>
    </row>
    <row r="154" spans="1:38" s="129" customFormat="1" ht="18" customHeight="1">
      <c r="A154" s="72"/>
      <c r="B154" s="834" t="str">
        <f>IF(AH154="HEADING",Order!BR867,"     "&amp;Order!BR867)</f>
        <v xml:space="preserve">     </v>
      </c>
      <c r="C154" s="834"/>
      <c r="D154" s="834"/>
      <c r="E154" s="834"/>
      <c r="F154" s="834"/>
      <c r="G154" s="834"/>
      <c r="H154" s="834"/>
      <c r="I154" s="834"/>
      <c r="J154" s="834"/>
      <c r="K154" s="834"/>
      <c r="L154" s="834"/>
      <c r="M154" s="834"/>
      <c r="N154" s="834"/>
      <c r="O154" s="834"/>
      <c r="P154" s="834"/>
      <c r="Q154" s="834"/>
      <c r="R154" s="834"/>
      <c r="S154" s="834"/>
      <c r="T154" s="834"/>
      <c r="U154" s="834"/>
      <c r="V154" s="834"/>
      <c r="W154" s="834"/>
      <c r="X154" s="834"/>
      <c r="Y154" s="834"/>
      <c r="Z154" s="834"/>
      <c r="AA154" s="834"/>
      <c r="AB154" s="834"/>
      <c r="AC154" s="834"/>
      <c r="AD154" s="834"/>
      <c r="AE154" s="834"/>
      <c r="AF154" s="87"/>
      <c r="AG154" s="250"/>
      <c r="AH154" s="215" t="str">
        <f>Order!BS867</f>
        <v/>
      </c>
      <c r="AI154" s="220"/>
      <c r="AJ154" s="241"/>
      <c r="AK154" s="285"/>
      <c r="AL154" s="285"/>
    </row>
    <row r="155" spans="1:38" s="129" customFormat="1" ht="18" customHeight="1">
      <c r="A155" s="72"/>
      <c r="B155" s="834" t="str">
        <f>IF(AH155="HEADING",Order!BR868,"     "&amp;Order!BR868)</f>
        <v xml:space="preserve">     </v>
      </c>
      <c r="C155" s="834"/>
      <c r="D155" s="834"/>
      <c r="E155" s="834"/>
      <c r="F155" s="834"/>
      <c r="G155" s="834"/>
      <c r="H155" s="834"/>
      <c r="I155" s="834"/>
      <c r="J155" s="834"/>
      <c r="K155" s="834"/>
      <c r="L155" s="834"/>
      <c r="M155" s="834"/>
      <c r="N155" s="834"/>
      <c r="O155" s="834"/>
      <c r="P155" s="834"/>
      <c r="Q155" s="834"/>
      <c r="R155" s="834"/>
      <c r="S155" s="834"/>
      <c r="T155" s="834"/>
      <c r="U155" s="834"/>
      <c r="V155" s="834"/>
      <c r="W155" s="834"/>
      <c r="X155" s="834"/>
      <c r="Y155" s="834"/>
      <c r="Z155" s="834"/>
      <c r="AA155" s="834"/>
      <c r="AB155" s="834"/>
      <c r="AC155" s="834"/>
      <c r="AD155" s="834"/>
      <c r="AE155" s="834"/>
      <c r="AF155" s="87"/>
      <c r="AG155" s="250"/>
      <c r="AH155" s="215" t="str">
        <f>Order!BS868</f>
        <v/>
      </c>
      <c r="AI155" s="220"/>
      <c r="AJ155" s="241"/>
      <c r="AK155" s="285"/>
      <c r="AL155" s="285"/>
    </row>
    <row r="156" spans="1:38" s="129" customFormat="1" ht="18" customHeight="1">
      <c r="A156" s="72"/>
      <c r="B156" s="834" t="str">
        <f>IF(AH156="HEADING",Order!BR869,"     "&amp;Order!BR869)</f>
        <v xml:space="preserve">     </v>
      </c>
      <c r="C156" s="834"/>
      <c r="D156" s="834"/>
      <c r="E156" s="834"/>
      <c r="F156" s="834"/>
      <c r="G156" s="834"/>
      <c r="H156" s="834"/>
      <c r="I156" s="834"/>
      <c r="J156" s="834"/>
      <c r="K156" s="834"/>
      <c r="L156" s="834"/>
      <c r="M156" s="834"/>
      <c r="N156" s="834"/>
      <c r="O156" s="834"/>
      <c r="P156" s="834"/>
      <c r="Q156" s="834"/>
      <c r="R156" s="834"/>
      <c r="S156" s="834"/>
      <c r="T156" s="834"/>
      <c r="U156" s="834"/>
      <c r="V156" s="834"/>
      <c r="W156" s="834"/>
      <c r="X156" s="834"/>
      <c r="Y156" s="834"/>
      <c r="Z156" s="834"/>
      <c r="AA156" s="834"/>
      <c r="AB156" s="834"/>
      <c r="AC156" s="834"/>
      <c r="AD156" s="834"/>
      <c r="AE156" s="834"/>
      <c r="AF156" s="87"/>
      <c r="AG156" s="250"/>
      <c r="AH156" s="215" t="str">
        <f>Order!BS869</f>
        <v/>
      </c>
      <c r="AI156" s="220"/>
      <c r="AJ156" s="241"/>
      <c r="AK156" s="285"/>
      <c r="AL156" s="285"/>
    </row>
    <row r="157" spans="1:38" s="129" customFormat="1" ht="18" customHeight="1">
      <c r="A157" s="72"/>
      <c r="B157" s="834" t="str">
        <f>IF(AH157="HEADING",Order!BR879,"     "&amp;Order!BR879)</f>
        <v xml:space="preserve">     </v>
      </c>
      <c r="C157" s="834"/>
      <c r="D157" s="834"/>
      <c r="E157" s="834"/>
      <c r="F157" s="834"/>
      <c r="G157" s="834"/>
      <c r="H157" s="834"/>
      <c r="I157" s="834"/>
      <c r="J157" s="834"/>
      <c r="K157" s="834"/>
      <c r="L157" s="834"/>
      <c r="M157" s="834"/>
      <c r="N157" s="834"/>
      <c r="O157" s="834"/>
      <c r="P157" s="834"/>
      <c r="Q157" s="834"/>
      <c r="R157" s="834"/>
      <c r="S157" s="834"/>
      <c r="T157" s="834"/>
      <c r="U157" s="834"/>
      <c r="V157" s="834"/>
      <c r="W157" s="834"/>
      <c r="X157" s="834"/>
      <c r="Y157" s="834"/>
      <c r="Z157" s="834"/>
      <c r="AA157" s="834"/>
      <c r="AB157" s="834"/>
      <c r="AC157" s="834"/>
      <c r="AD157" s="834"/>
      <c r="AE157" s="834"/>
      <c r="AF157" s="87"/>
      <c r="AG157" s="250"/>
      <c r="AH157" s="215" t="str">
        <f>Order!BS879</f>
        <v/>
      </c>
      <c r="AI157" s="220"/>
      <c r="AJ157" s="241"/>
      <c r="AK157" s="285"/>
      <c r="AL157" s="285"/>
    </row>
    <row r="158" spans="1:38" s="129" customFormat="1" ht="18" customHeight="1">
      <c r="A158" s="72"/>
      <c r="B158" s="834" t="str">
        <f>IF(AH158="HEADING",Order!BR882,"     "&amp;Order!BR882)</f>
        <v xml:space="preserve">     </v>
      </c>
      <c r="C158" s="834"/>
      <c r="D158" s="834"/>
      <c r="E158" s="834"/>
      <c r="F158" s="834"/>
      <c r="G158" s="834"/>
      <c r="H158" s="834"/>
      <c r="I158" s="834"/>
      <c r="J158" s="834"/>
      <c r="K158" s="834"/>
      <c r="L158" s="834"/>
      <c r="M158" s="834"/>
      <c r="N158" s="834"/>
      <c r="O158" s="834"/>
      <c r="P158" s="834"/>
      <c r="Q158" s="834"/>
      <c r="R158" s="834"/>
      <c r="S158" s="834"/>
      <c r="T158" s="834"/>
      <c r="U158" s="834"/>
      <c r="V158" s="834"/>
      <c r="W158" s="834"/>
      <c r="X158" s="834"/>
      <c r="Y158" s="834"/>
      <c r="Z158" s="834"/>
      <c r="AA158" s="834"/>
      <c r="AB158" s="834"/>
      <c r="AC158" s="834"/>
      <c r="AD158" s="834"/>
      <c r="AE158" s="834"/>
      <c r="AF158" s="87"/>
      <c r="AG158" s="250"/>
      <c r="AH158" s="215" t="str">
        <f>Order!BS882</f>
        <v/>
      </c>
      <c r="AI158" s="220"/>
      <c r="AJ158" s="241"/>
      <c r="AK158" s="285"/>
      <c r="AL158" s="285"/>
    </row>
    <row r="159" spans="1:38" s="129" customFormat="1" ht="18" customHeight="1">
      <c r="A159" s="72"/>
      <c r="B159" s="834" t="str">
        <f>IF(AH159="HEADING",Order!BR883,"     "&amp;Order!BR883)</f>
        <v xml:space="preserve">     </v>
      </c>
      <c r="C159" s="834"/>
      <c r="D159" s="834"/>
      <c r="E159" s="834"/>
      <c r="F159" s="834"/>
      <c r="G159" s="834"/>
      <c r="H159" s="834"/>
      <c r="I159" s="834"/>
      <c r="J159" s="834"/>
      <c r="K159" s="834"/>
      <c r="L159" s="834"/>
      <c r="M159" s="834"/>
      <c r="N159" s="834"/>
      <c r="O159" s="834"/>
      <c r="P159" s="834"/>
      <c r="Q159" s="834"/>
      <c r="R159" s="834"/>
      <c r="S159" s="834"/>
      <c r="T159" s="834"/>
      <c r="U159" s="834"/>
      <c r="V159" s="834"/>
      <c r="W159" s="834"/>
      <c r="X159" s="834"/>
      <c r="Y159" s="834"/>
      <c r="Z159" s="834"/>
      <c r="AA159" s="834"/>
      <c r="AB159" s="834"/>
      <c r="AC159" s="834"/>
      <c r="AD159" s="834"/>
      <c r="AE159" s="834"/>
      <c r="AF159" s="87"/>
      <c r="AG159" s="250"/>
      <c r="AH159" s="215" t="str">
        <f>Order!BS883</f>
        <v/>
      </c>
      <c r="AI159" s="220"/>
      <c r="AJ159" s="241"/>
      <c r="AK159" s="285"/>
      <c r="AL159" s="285"/>
    </row>
    <row r="160" spans="1:38" s="129" customFormat="1" ht="18" customHeight="1">
      <c r="A160" s="72"/>
      <c r="B160" s="834" t="str">
        <f>IF(AH160="HEADING",Order!BR884,"     "&amp;Order!BR884)</f>
        <v xml:space="preserve">     </v>
      </c>
      <c r="C160" s="834"/>
      <c r="D160" s="834"/>
      <c r="E160" s="834"/>
      <c r="F160" s="834"/>
      <c r="G160" s="834"/>
      <c r="H160" s="834"/>
      <c r="I160" s="834"/>
      <c r="J160" s="834"/>
      <c r="K160" s="834"/>
      <c r="L160" s="834"/>
      <c r="M160" s="834"/>
      <c r="N160" s="834"/>
      <c r="O160" s="834"/>
      <c r="P160" s="834"/>
      <c r="Q160" s="834"/>
      <c r="R160" s="834"/>
      <c r="S160" s="834"/>
      <c r="T160" s="834"/>
      <c r="U160" s="834"/>
      <c r="V160" s="834"/>
      <c r="W160" s="834"/>
      <c r="X160" s="834"/>
      <c r="Y160" s="834"/>
      <c r="Z160" s="834"/>
      <c r="AA160" s="834"/>
      <c r="AB160" s="834"/>
      <c r="AC160" s="834"/>
      <c r="AD160" s="834"/>
      <c r="AE160" s="834"/>
      <c r="AF160" s="87"/>
      <c r="AG160" s="250"/>
      <c r="AH160" s="215" t="str">
        <f>Order!BS884</f>
        <v/>
      </c>
      <c r="AI160" s="220"/>
      <c r="AJ160" s="241"/>
      <c r="AK160" s="285"/>
      <c r="AL160" s="285"/>
    </row>
    <row r="161" spans="1:38" s="129" customFormat="1" ht="18" customHeight="1">
      <c r="A161" s="72"/>
      <c r="B161" s="834" t="str">
        <f>IF(AH161="HEADING",Order!BR885,"     "&amp;Order!BR885)</f>
        <v xml:space="preserve">     </v>
      </c>
      <c r="C161" s="834"/>
      <c r="D161" s="834"/>
      <c r="E161" s="834"/>
      <c r="F161" s="834"/>
      <c r="G161" s="834"/>
      <c r="H161" s="834"/>
      <c r="I161" s="834"/>
      <c r="J161" s="834"/>
      <c r="K161" s="834"/>
      <c r="L161" s="834"/>
      <c r="M161" s="834"/>
      <c r="N161" s="834"/>
      <c r="O161" s="834"/>
      <c r="P161" s="834"/>
      <c r="Q161" s="834"/>
      <c r="R161" s="834"/>
      <c r="S161" s="834"/>
      <c r="T161" s="834"/>
      <c r="U161" s="834"/>
      <c r="V161" s="834"/>
      <c r="W161" s="834"/>
      <c r="X161" s="834"/>
      <c r="Y161" s="834"/>
      <c r="Z161" s="834"/>
      <c r="AA161" s="834"/>
      <c r="AB161" s="834"/>
      <c r="AC161" s="834"/>
      <c r="AD161" s="834"/>
      <c r="AE161" s="834"/>
      <c r="AF161" s="87"/>
      <c r="AG161" s="250"/>
      <c r="AH161" s="215" t="str">
        <f>Order!BS885</f>
        <v/>
      </c>
      <c r="AI161" s="220"/>
      <c r="AJ161" s="241"/>
      <c r="AK161" s="285"/>
      <c r="AL161" s="285"/>
    </row>
    <row r="162" spans="1:38" s="129" customFormat="1" ht="18" customHeight="1">
      <c r="A162" s="72"/>
      <c r="B162" s="834" t="str">
        <f>IF(AH162="HEADING",Order!BR886,"     "&amp;Order!BR886)</f>
        <v xml:space="preserve">     </v>
      </c>
      <c r="C162" s="834"/>
      <c r="D162" s="834"/>
      <c r="E162" s="834"/>
      <c r="F162" s="834"/>
      <c r="G162" s="834"/>
      <c r="H162" s="834"/>
      <c r="I162" s="834"/>
      <c r="J162" s="834"/>
      <c r="K162" s="834"/>
      <c r="L162" s="834"/>
      <c r="M162" s="834"/>
      <c r="N162" s="834"/>
      <c r="O162" s="834"/>
      <c r="P162" s="834"/>
      <c r="Q162" s="834"/>
      <c r="R162" s="834"/>
      <c r="S162" s="834"/>
      <c r="T162" s="834"/>
      <c r="U162" s="834"/>
      <c r="V162" s="834"/>
      <c r="W162" s="834"/>
      <c r="X162" s="834"/>
      <c r="Y162" s="834"/>
      <c r="Z162" s="834"/>
      <c r="AA162" s="834"/>
      <c r="AB162" s="834"/>
      <c r="AC162" s="834"/>
      <c r="AD162" s="834"/>
      <c r="AE162" s="834"/>
      <c r="AF162" s="87"/>
      <c r="AG162" s="250"/>
      <c r="AH162" s="215" t="str">
        <f>Order!BS886</f>
        <v/>
      </c>
      <c r="AI162" s="220"/>
      <c r="AJ162" s="241"/>
      <c r="AK162" s="285"/>
      <c r="AL162" s="285"/>
    </row>
    <row r="163" spans="1:38" s="129" customFormat="1" ht="18" customHeight="1">
      <c r="A163" s="72"/>
      <c r="B163" s="834" t="str">
        <f>IF(AH163="HEADING",Order!BR887,"     "&amp;Order!BR887)</f>
        <v xml:space="preserve">     </v>
      </c>
      <c r="C163" s="834"/>
      <c r="D163" s="834"/>
      <c r="E163" s="834"/>
      <c r="F163" s="834"/>
      <c r="G163" s="834"/>
      <c r="H163" s="834"/>
      <c r="I163" s="834"/>
      <c r="J163" s="834"/>
      <c r="K163" s="834"/>
      <c r="L163" s="834"/>
      <c r="M163" s="834"/>
      <c r="N163" s="834"/>
      <c r="O163" s="834"/>
      <c r="P163" s="834"/>
      <c r="Q163" s="834"/>
      <c r="R163" s="834"/>
      <c r="S163" s="834"/>
      <c r="T163" s="834"/>
      <c r="U163" s="834"/>
      <c r="V163" s="834"/>
      <c r="W163" s="834"/>
      <c r="X163" s="834"/>
      <c r="Y163" s="834"/>
      <c r="Z163" s="834"/>
      <c r="AA163" s="834"/>
      <c r="AB163" s="834"/>
      <c r="AC163" s="834"/>
      <c r="AD163" s="834"/>
      <c r="AE163" s="834"/>
      <c r="AF163" s="87"/>
      <c r="AG163" s="250"/>
      <c r="AH163" s="215" t="str">
        <f>Order!BS887</f>
        <v/>
      </c>
      <c r="AI163" s="220"/>
      <c r="AJ163" s="241"/>
      <c r="AK163" s="285"/>
      <c r="AL163" s="285"/>
    </row>
    <row r="164" spans="1:38" s="129" customFormat="1" ht="18" customHeight="1">
      <c r="A164" s="72"/>
      <c r="B164" s="834" t="str">
        <f>IF(AH164="HEADING",Order!BR888,"     "&amp;Order!BR888)</f>
        <v xml:space="preserve">     </v>
      </c>
      <c r="C164" s="834"/>
      <c r="D164" s="834"/>
      <c r="E164" s="834"/>
      <c r="F164" s="834"/>
      <c r="G164" s="834"/>
      <c r="H164" s="834"/>
      <c r="I164" s="834"/>
      <c r="J164" s="834"/>
      <c r="K164" s="834"/>
      <c r="L164" s="834"/>
      <c r="M164" s="834"/>
      <c r="N164" s="834"/>
      <c r="O164" s="834"/>
      <c r="P164" s="834"/>
      <c r="Q164" s="834"/>
      <c r="R164" s="834"/>
      <c r="S164" s="834"/>
      <c r="T164" s="834"/>
      <c r="U164" s="834"/>
      <c r="V164" s="834"/>
      <c r="W164" s="834"/>
      <c r="X164" s="834"/>
      <c r="Y164" s="834"/>
      <c r="Z164" s="834"/>
      <c r="AA164" s="834"/>
      <c r="AB164" s="834"/>
      <c r="AC164" s="834"/>
      <c r="AD164" s="834"/>
      <c r="AE164" s="834"/>
      <c r="AF164" s="87"/>
      <c r="AG164" s="250"/>
      <c r="AH164" s="215" t="str">
        <f>Order!BS888</f>
        <v/>
      </c>
      <c r="AI164" s="220"/>
      <c r="AJ164" s="241"/>
      <c r="AK164" s="285"/>
      <c r="AL164" s="285"/>
    </row>
    <row r="165" spans="1:38" s="129" customFormat="1" ht="18" customHeight="1">
      <c r="A165" s="72"/>
      <c r="B165" s="834" t="str">
        <f>IF(AH165="HEADING",Order!BR889,"     "&amp;Order!BR889)</f>
        <v xml:space="preserve">     </v>
      </c>
      <c r="C165" s="834"/>
      <c r="D165" s="834"/>
      <c r="E165" s="834"/>
      <c r="F165" s="834"/>
      <c r="G165" s="834"/>
      <c r="H165" s="834"/>
      <c r="I165" s="834"/>
      <c r="J165" s="834"/>
      <c r="K165" s="834"/>
      <c r="L165" s="834"/>
      <c r="M165" s="834"/>
      <c r="N165" s="834"/>
      <c r="O165" s="834"/>
      <c r="P165" s="834"/>
      <c r="Q165" s="834"/>
      <c r="R165" s="834"/>
      <c r="S165" s="834"/>
      <c r="T165" s="834"/>
      <c r="U165" s="834"/>
      <c r="V165" s="834"/>
      <c r="W165" s="834"/>
      <c r="X165" s="834"/>
      <c r="Y165" s="834"/>
      <c r="Z165" s="834"/>
      <c r="AA165" s="834"/>
      <c r="AB165" s="834"/>
      <c r="AC165" s="834"/>
      <c r="AD165" s="834"/>
      <c r="AE165" s="834"/>
      <c r="AF165" s="87"/>
      <c r="AG165" s="250"/>
      <c r="AH165" s="215" t="str">
        <f>Order!BS889</f>
        <v/>
      </c>
      <c r="AI165" s="220"/>
      <c r="AJ165" s="241"/>
      <c r="AK165" s="285"/>
      <c r="AL165" s="285"/>
    </row>
    <row r="166" spans="1:38" s="129" customFormat="1" ht="18" customHeight="1">
      <c r="A166" s="72"/>
      <c r="B166" s="834" t="str">
        <f>IF(AH166="HEADING",Order!BR890,"     "&amp;Order!BR890)</f>
        <v xml:space="preserve">     </v>
      </c>
      <c r="C166" s="834"/>
      <c r="D166" s="834"/>
      <c r="E166" s="834"/>
      <c r="F166" s="834"/>
      <c r="G166" s="834"/>
      <c r="H166" s="834"/>
      <c r="I166" s="834"/>
      <c r="J166" s="834"/>
      <c r="K166" s="834"/>
      <c r="L166" s="834"/>
      <c r="M166" s="834"/>
      <c r="N166" s="834"/>
      <c r="O166" s="834"/>
      <c r="P166" s="834"/>
      <c r="Q166" s="834"/>
      <c r="R166" s="834"/>
      <c r="S166" s="834"/>
      <c r="T166" s="834"/>
      <c r="U166" s="834"/>
      <c r="V166" s="834"/>
      <c r="W166" s="834"/>
      <c r="X166" s="834"/>
      <c r="Y166" s="834"/>
      <c r="Z166" s="834"/>
      <c r="AA166" s="834"/>
      <c r="AB166" s="834"/>
      <c r="AC166" s="834"/>
      <c r="AD166" s="834"/>
      <c r="AE166" s="834"/>
      <c r="AF166" s="87"/>
      <c r="AG166" s="250"/>
      <c r="AH166" s="215" t="str">
        <f>Order!BS890</f>
        <v/>
      </c>
      <c r="AI166" s="220"/>
      <c r="AJ166" s="241"/>
      <c r="AK166" s="285"/>
      <c r="AL166" s="285"/>
    </row>
    <row r="167" spans="1:38" s="129" customFormat="1" ht="18" customHeight="1">
      <c r="A167" s="72"/>
      <c r="B167" s="834" t="str">
        <f>IF(AH167="HEADING",Order!BR891,"     "&amp;Order!BR891)</f>
        <v xml:space="preserve">     </v>
      </c>
      <c r="C167" s="834"/>
      <c r="D167" s="834"/>
      <c r="E167" s="834"/>
      <c r="F167" s="834"/>
      <c r="G167" s="834"/>
      <c r="H167" s="834"/>
      <c r="I167" s="834"/>
      <c r="J167" s="834"/>
      <c r="K167" s="834"/>
      <c r="L167" s="834"/>
      <c r="M167" s="834"/>
      <c r="N167" s="834"/>
      <c r="O167" s="834"/>
      <c r="P167" s="834"/>
      <c r="Q167" s="834"/>
      <c r="R167" s="834"/>
      <c r="S167" s="834"/>
      <c r="T167" s="834"/>
      <c r="U167" s="834"/>
      <c r="V167" s="834"/>
      <c r="W167" s="834"/>
      <c r="X167" s="834"/>
      <c r="Y167" s="834"/>
      <c r="Z167" s="834"/>
      <c r="AA167" s="834"/>
      <c r="AB167" s="834"/>
      <c r="AC167" s="834"/>
      <c r="AD167" s="834"/>
      <c r="AE167" s="834"/>
      <c r="AF167" s="87"/>
      <c r="AG167" s="250"/>
      <c r="AH167" s="215" t="str">
        <f>Order!BS891</f>
        <v/>
      </c>
      <c r="AI167" s="220"/>
      <c r="AJ167" s="241"/>
      <c r="AK167" s="285"/>
      <c r="AL167" s="285"/>
    </row>
    <row r="168" spans="1:38" s="129" customFormat="1" ht="18" customHeight="1">
      <c r="A168" s="72"/>
      <c r="B168" s="834" t="str">
        <f>IF(AH168="HEADING",Order!BR892,"     "&amp;Order!BR892)</f>
        <v xml:space="preserve">     </v>
      </c>
      <c r="C168" s="834"/>
      <c r="D168" s="834"/>
      <c r="E168" s="834"/>
      <c r="F168" s="834"/>
      <c r="G168" s="834"/>
      <c r="H168" s="834"/>
      <c r="I168" s="834"/>
      <c r="J168" s="834"/>
      <c r="K168" s="834"/>
      <c r="L168" s="834"/>
      <c r="M168" s="834"/>
      <c r="N168" s="834"/>
      <c r="O168" s="834"/>
      <c r="P168" s="834"/>
      <c r="Q168" s="834"/>
      <c r="R168" s="834"/>
      <c r="S168" s="834"/>
      <c r="T168" s="834"/>
      <c r="U168" s="834"/>
      <c r="V168" s="834"/>
      <c r="W168" s="834"/>
      <c r="X168" s="834"/>
      <c r="Y168" s="834"/>
      <c r="Z168" s="834"/>
      <c r="AA168" s="834"/>
      <c r="AB168" s="834"/>
      <c r="AC168" s="834"/>
      <c r="AD168" s="834"/>
      <c r="AE168" s="834"/>
      <c r="AF168" s="87"/>
      <c r="AG168" s="250"/>
      <c r="AH168" s="215" t="str">
        <f>Order!BS892</f>
        <v/>
      </c>
      <c r="AI168" s="220"/>
      <c r="AJ168" s="241"/>
      <c r="AK168" s="285"/>
      <c r="AL168" s="285"/>
    </row>
    <row r="169" spans="1:38" s="129" customFormat="1" ht="18" customHeight="1">
      <c r="A169" s="72"/>
      <c r="B169" s="834" t="str">
        <f>IF(AH169="HEADING",Order!BR893,"     "&amp;Order!BR893)</f>
        <v xml:space="preserve">     </v>
      </c>
      <c r="C169" s="834"/>
      <c r="D169" s="834"/>
      <c r="E169" s="834"/>
      <c r="F169" s="834"/>
      <c r="G169" s="834"/>
      <c r="H169" s="834"/>
      <c r="I169" s="834"/>
      <c r="J169" s="834"/>
      <c r="K169" s="834"/>
      <c r="L169" s="834"/>
      <c r="M169" s="834"/>
      <c r="N169" s="834"/>
      <c r="O169" s="834"/>
      <c r="P169" s="834"/>
      <c r="Q169" s="834"/>
      <c r="R169" s="834"/>
      <c r="S169" s="834"/>
      <c r="T169" s="834"/>
      <c r="U169" s="834"/>
      <c r="V169" s="834"/>
      <c r="W169" s="834"/>
      <c r="X169" s="834"/>
      <c r="Y169" s="834"/>
      <c r="Z169" s="834"/>
      <c r="AA169" s="834"/>
      <c r="AB169" s="834"/>
      <c r="AC169" s="834"/>
      <c r="AD169" s="834"/>
      <c r="AE169" s="834"/>
      <c r="AF169" s="87"/>
      <c r="AG169" s="250"/>
      <c r="AH169" s="215" t="str">
        <f>Order!BS893</f>
        <v/>
      </c>
      <c r="AI169" s="220"/>
      <c r="AJ169" s="241"/>
      <c r="AK169" s="285"/>
      <c r="AL169" s="285"/>
    </row>
    <row r="170" spans="1:38" s="129" customFormat="1" ht="18" customHeight="1">
      <c r="A170" s="72"/>
      <c r="B170" s="834" t="str">
        <f>IF(AH170="HEADING",Order!BR894,"     "&amp;Order!BR894)</f>
        <v xml:space="preserve">     </v>
      </c>
      <c r="C170" s="834"/>
      <c r="D170" s="834"/>
      <c r="E170" s="834"/>
      <c r="F170" s="834"/>
      <c r="G170" s="834"/>
      <c r="H170" s="834"/>
      <c r="I170" s="834"/>
      <c r="J170" s="834"/>
      <c r="K170" s="834"/>
      <c r="L170" s="834"/>
      <c r="M170" s="834"/>
      <c r="N170" s="834"/>
      <c r="O170" s="834"/>
      <c r="P170" s="834"/>
      <c r="Q170" s="834"/>
      <c r="R170" s="834"/>
      <c r="S170" s="834"/>
      <c r="T170" s="834"/>
      <c r="U170" s="834"/>
      <c r="V170" s="834"/>
      <c r="W170" s="834"/>
      <c r="X170" s="834"/>
      <c r="Y170" s="834"/>
      <c r="Z170" s="834"/>
      <c r="AA170" s="834"/>
      <c r="AB170" s="834"/>
      <c r="AC170" s="834"/>
      <c r="AD170" s="834"/>
      <c r="AE170" s="834"/>
      <c r="AF170" s="87"/>
      <c r="AG170" s="250"/>
      <c r="AH170" s="215" t="str">
        <f>Order!BS894</f>
        <v/>
      </c>
      <c r="AI170" s="220"/>
      <c r="AJ170" s="241"/>
      <c r="AK170" s="285"/>
      <c r="AL170" s="285"/>
    </row>
    <row r="171" spans="1:38" s="129" customFormat="1" ht="18" customHeight="1">
      <c r="A171" s="72"/>
      <c r="B171" s="834" t="str">
        <f>IF(AH171="HEADING",Order!BR895,"     "&amp;Order!BR895)</f>
        <v xml:space="preserve">     </v>
      </c>
      <c r="C171" s="834"/>
      <c r="D171" s="834"/>
      <c r="E171" s="834"/>
      <c r="F171" s="834"/>
      <c r="G171" s="834"/>
      <c r="H171" s="834"/>
      <c r="I171" s="834"/>
      <c r="J171" s="834"/>
      <c r="K171" s="834"/>
      <c r="L171" s="834"/>
      <c r="M171" s="834"/>
      <c r="N171" s="834"/>
      <c r="O171" s="834"/>
      <c r="P171" s="834"/>
      <c r="Q171" s="834"/>
      <c r="R171" s="834"/>
      <c r="S171" s="834"/>
      <c r="T171" s="834"/>
      <c r="U171" s="834"/>
      <c r="V171" s="834"/>
      <c r="W171" s="834"/>
      <c r="X171" s="834"/>
      <c r="Y171" s="834"/>
      <c r="Z171" s="834"/>
      <c r="AA171" s="834"/>
      <c r="AB171" s="834"/>
      <c r="AC171" s="834"/>
      <c r="AD171" s="834"/>
      <c r="AE171" s="834"/>
      <c r="AF171" s="87"/>
      <c r="AG171" s="250"/>
      <c r="AH171" s="215" t="str">
        <f>Order!BS895</f>
        <v/>
      </c>
      <c r="AI171" s="220"/>
      <c r="AJ171" s="241"/>
      <c r="AK171" s="285"/>
      <c r="AL171" s="285"/>
    </row>
    <row r="172" spans="1:38" s="129" customFormat="1" ht="18" customHeight="1">
      <c r="A172" s="72"/>
      <c r="B172" s="834" t="str">
        <f>IF(AH172="HEADING",Order!BR896,"     "&amp;Order!BR896)</f>
        <v xml:space="preserve">     </v>
      </c>
      <c r="C172" s="834"/>
      <c r="D172" s="834"/>
      <c r="E172" s="834"/>
      <c r="F172" s="834"/>
      <c r="G172" s="834"/>
      <c r="H172" s="834"/>
      <c r="I172" s="834"/>
      <c r="J172" s="834"/>
      <c r="K172" s="834"/>
      <c r="L172" s="834"/>
      <c r="M172" s="834"/>
      <c r="N172" s="834"/>
      <c r="O172" s="834"/>
      <c r="P172" s="834"/>
      <c r="Q172" s="834"/>
      <c r="R172" s="834"/>
      <c r="S172" s="834"/>
      <c r="T172" s="834"/>
      <c r="U172" s="834"/>
      <c r="V172" s="834"/>
      <c r="W172" s="834"/>
      <c r="X172" s="834"/>
      <c r="Y172" s="834"/>
      <c r="Z172" s="834"/>
      <c r="AA172" s="834"/>
      <c r="AB172" s="834"/>
      <c r="AC172" s="834"/>
      <c r="AD172" s="834"/>
      <c r="AE172" s="834"/>
      <c r="AF172" s="87"/>
      <c r="AG172" s="250"/>
      <c r="AH172" s="215" t="str">
        <f>Order!BS896</f>
        <v/>
      </c>
      <c r="AI172" s="220"/>
      <c r="AJ172" s="241"/>
      <c r="AK172" s="285"/>
      <c r="AL172" s="285"/>
    </row>
    <row r="173" spans="1:38" s="129" customFormat="1" ht="18" customHeight="1">
      <c r="A173" s="72"/>
      <c r="B173" s="834" t="str">
        <f>IF(AH173="HEADING",Order!BR897,"     "&amp;Order!BR897)</f>
        <v xml:space="preserve">     </v>
      </c>
      <c r="C173" s="834"/>
      <c r="D173" s="834"/>
      <c r="E173" s="834"/>
      <c r="F173" s="834"/>
      <c r="G173" s="834"/>
      <c r="H173" s="834"/>
      <c r="I173" s="834"/>
      <c r="J173" s="834"/>
      <c r="K173" s="834"/>
      <c r="L173" s="834"/>
      <c r="M173" s="834"/>
      <c r="N173" s="834"/>
      <c r="O173" s="834"/>
      <c r="P173" s="834"/>
      <c r="Q173" s="834"/>
      <c r="R173" s="834"/>
      <c r="S173" s="834"/>
      <c r="T173" s="834"/>
      <c r="U173" s="834"/>
      <c r="V173" s="834"/>
      <c r="W173" s="834"/>
      <c r="X173" s="834"/>
      <c r="Y173" s="834"/>
      <c r="Z173" s="834"/>
      <c r="AA173" s="834"/>
      <c r="AB173" s="834"/>
      <c r="AC173" s="834"/>
      <c r="AD173" s="834"/>
      <c r="AE173" s="834"/>
      <c r="AF173" s="87"/>
      <c r="AG173" s="250"/>
      <c r="AH173" s="215" t="str">
        <f>Order!BS897</f>
        <v/>
      </c>
      <c r="AI173" s="220"/>
      <c r="AJ173" s="241"/>
      <c r="AK173" s="285"/>
      <c r="AL173" s="285"/>
    </row>
    <row r="174" spans="1:38" ht="7.5" customHeight="1" thickBo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row>
    <row r="175" spans="1:38" ht="10" customHeight="1">
      <c r="A175" s="21"/>
      <c r="B175" s="223"/>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c r="AA175" s="224"/>
      <c r="AB175" s="224"/>
      <c r="AC175" s="224"/>
      <c r="AD175" s="224"/>
      <c r="AE175" s="225"/>
      <c r="AF175" s="21"/>
    </row>
    <row r="176" spans="1:38" ht="20.149999999999999" customHeight="1">
      <c r="A176" s="21"/>
      <c r="B176" s="226"/>
      <c r="C176" s="475" t="s">
        <v>82</v>
      </c>
      <c r="D176" s="475"/>
      <c r="E176" s="475"/>
      <c r="F176" s="475"/>
      <c r="G176" s="475"/>
      <c r="H176" s="475"/>
      <c r="I176" s="475"/>
      <c r="J176" s="475"/>
      <c r="K176" s="475"/>
      <c r="L176" s="475"/>
      <c r="M176" s="475"/>
      <c r="N176" s="475"/>
      <c r="O176" s="475"/>
      <c r="P176" s="475"/>
      <c r="Q176" s="475"/>
      <c r="R176" s="475"/>
      <c r="S176" s="475"/>
      <c r="T176" s="475"/>
      <c r="U176" s="475"/>
      <c r="V176" s="475"/>
      <c r="W176" s="475"/>
      <c r="X176" s="475"/>
      <c r="Y176" s="475"/>
      <c r="Z176" s="475"/>
      <c r="AA176" s="475"/>
      <c r="AB176" s="475"/>
      <c r="AC176" s="475"/>
      <c r="AD176" s="475"/>
      <c r="AE176" s="227"/>
      <c r="AF176" s="21"/>
    </row>
    <row r="177" spans="1:36" ht="10" customHeight="1" thickBot="1">
      <c r="A177" s="21"/>
      <c r="B177" s="228"/>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c r="AA177" s="229"/>
      <c r="AB177" s="229"/>
      <c r="AC177" s="229"/>
      <c r="AD177" s="229"/>
      <c r="AE177" s="230"/>
      <c r="AF177" s="21"/>
    </row>
    <row r="178" spans="1:36" ht="10"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row>
    <row r="179" spans="1:36" ht="20.149999999999999" customHeight="1">
      <c r="A179" s="57"/>
      <c r="B179" s="413" t="str" cm="1">
        <f t="array" ref="B179">IFERROR(_xlfn.IFS(Order!Y155=TRUE,AH179,Order!Y161=TRUE,AI179,Order!U163=TRUE,AJ179),"No payment preference selected")</f>
        <v>No payment preference selected</v>
      </c>
      <c r="C179" s="413"/>
      <c r="D179" s="413"/>
      <c r="E179" s="413"/>
      <c r="F179" s="413"/>
      <c r="G179" s="413"/>
      <c r="H179" s="413"/>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21"/>
      <c r="AH179" s="100" t="s">
        <v>885</v>
      </c>
      <c r="AI179" s="100" t="s">
        <v>886</v>
      </c>
      <c r="AJ179" s="100" t="s">
        <v>908</v>
      </c>
    </row>
    <row r="180" spans="1:36" ht="7.5" customHeight="1" thickBo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row>
    <row r="181" spans="1:36" ht="10" customHeight="1">
      <c r="A181" s="21"/>
      <c r="B181" s="223"/>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5"/>
      <c r="AF181" s="21"/>
    </row>
    <row r="182" spans="1:36" ht="20.149999999999999" customHeight="1">
      <c r="A182" s="21"/>
      <c r="B182" s="226"/>
      <c r="C182" s="475" t="s">
        <v>887</v>
      </c>
      <c r="D182" s="475"/>
      <c r="E182" s="475"/>
      <c r="F182" s="475"/>
      <c r="G182" s="475"/>
      <c r="H182" s="475"/>
      <c r="I182" s="475"/>
      <c r="J182" s="475"/>
      <c r="K182" s="475"/>
      <c r="L182" s="475"/>
      <c r="M182" s="475"/>
      <c r="N182" s="475"/>
      <c r="O182" s="475"/>
      <c r="P182" s="475"/>
      <c r="Q182" s="475"/>
      <c r="R182" s="475"/>
      <c r="S182" s="475"/>
      <c r="T182" s="475"/>
      <c r="U182" s="475"/>
      <c r="V182" s="475"/>
      <c r="W182" s="475"/>
      <c r="X182" s="475"/>
      <c r="Y182" s="475"/>
      <c r="Z182" s="475"/>
      <c r="AA182" s="475"/>
      <c r="AB182" s="475"/>
      <c r="AC182" s="475"/>
      <c r="AD182" s="475"/>
      <c r="AE182" s="227"/>
      <c r="AF182" s="21"/>
    </row>
    <row r="183" spans="1:36" ht="10" customHeight="1" thickBot="1">
      <c r="A183" s="21"/>
      <c r="B183" s="228"/>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c r="AB183" s="229"/>
      <c r="AC183" s="229"/>
      <c r="AD183" s="229"/>
      <c r="AE183" s="230"/>
      <c r="AF183" s="21"/>
    </row>
    <row r="184" spans="1:36" ht="10"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row>
    <row r="185" spans="1:36" ht="20.149999999999999" customHeight="1">
      <c r="A185" s="57"/>
      <c r="B185" s="413" t="str">
        <f>IF(Order!Y136=TRUE,"OPT IN","OPT OUT")</f>
        <v>OPT OUT</v>
      </c>
      <c r="C185" s="413"/>
      <c r="D185" s="413"/>
      <c r="E185" s="413"/>
      <c r="F185" s="413"/>
      <c r="G185" s="413"/>
      <c r="H185" s="413"/>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21"/>
      <c r="AI185" s="100"/>
      <c r="AJ185" s="100"/>
    </row>
    <row r="186" spans="1:36" ht="7.5" customHeight="1" thickBo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row>
    <row r="187" spans="1:36" ht="10" customHeight="1">
      <c r="A187" s="21"/>
      <c r="B187" s="223"/>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5"/>
      <c r="AF187" s="21"/>
    </row>
    <row r="188" spans="1:36" ht="20.149999999999999" customHeight="1">
      <c r="A188" s="21"/>
      <c r="B188" s="226"/>
      <c r="C188" s="475" t="s">
        <v>888</v>
      </c>
      <c r="D188" s="475"/>
      <c r="E188" s="475"/>
      <c r="F188" s="475"/>
      <c r="G188" s="475"/>
      <c r="H188" s="475"/>
      <c r="I188" s="475"/>
      <c r="J188" s="475"/>
      <c r="K188" s="475"/>
      <c r="L188" s="475"/>
      <c r="M188" s="475"/>
      <c r="N188" s="475"/>
      <c r="O188" s="475"/>
      <c r="P188" s="475"/>
      <c r="Q188" s="475"/>
      <c r="R188" s="475"/>
      <c r="S188" s="475"/>
      <c r="T188" s="475"/>
      <c r="U188" s="475"/>
      <c r="V188" s="475"/>
      <c r="W188" s="475"/>
      <c r="X188" s="475"/>
      <c r="Y188" s="475"/>
      <c r="Z188" s="475"/>
      <c r="AA188" s="475"/>
      <c r="AB188" s="475"/>
      <c r="AC188" s="475"/>
      <c r="AD188" s="475"/>
      <c r="AE188" s="227"/>
      <c r="AF188" s="21"/>
    </row>
    <row r="189" spans="1:36" ht="10" customHeight="1" thickBot="1">
      <c r="A189" s="21"/>
      <c r="B189" s="228"/>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c r="AA189" s="229"/>
      <c r="AB189" s="229"/>
      <c r="AC189" s="229"/>
      <c r="AD189" s="229"/>
      <c r="AE189" s="230"/>
      <c r="AF189" s="21"/>
    </row>
    <row r="190" spans="1:36" ht="10"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row>
    <row r="191" spans="1:36" ht="30" customHeight="1">
      <c r="A191" s="57"/>
      <c r="B191" s="40"/>
      <c r="C191" s="445" t="s">
        <v>889</v>
      </c>
      <c r="D191" s="445"/>
      <c r="E191" s="445"/>
      <c r="F191" s="467" t="str">
        <f>IF(ISBLANK(Order!G174),"",Order!G174)</f>
        <v/>
      </c>
      <c r="G191" s="467"/>
      <c r="H191" s="467"/>
      <c r="I191" s="467"/>
      <c r="J191" s="467"/>
      <c r="K191" s="467"/>
      <c r="L191" s="467"/>
      <c r="M191" s="467"/>
      <c r="N191" s="467"/>
      <c r="O191" s="467"/>
      <c r="P191" s="467"/>
      <c r="Q191" s="467"/>
      <c r="R191" s="467"/>
      <c r="S191" s="467"/>
      <c r="T191" s="467"/>
      <c r="U191" s="40"/>
      <c r="V191" s="445" t="s">
        <v>50</v>
      </c>
      <c r="W191" s="445"/>
      <c r="X191" s="445"/>
      <c r="Y191" s="707" t="str">
        <f>IF(ISBLANK(Order!W174),"",Order!W174)</f>
        <v/>
      </c>
      <c r="Z191" s="707"/>
      <c r="AA191" s="707"/>
      <c r="AB191" s="707"/>
      <c r="AC191" s="707"/>
      <c r="AD191" s="707"/>
      <c r="AE191" s="40"/>
      <c r="AF191" s="21"/>
      <c r="AI191" s="100"/>
      <c r="AJ191" s="100"/>
    </row>
    <row r="192" spans="1:36" ht="7.5" customHeight="1" thickBo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row>
    <row r="193" spans="1:36" ht="10" customHeight="1">
      <c r="A193" s="21"/>
      <c r="B193" s="223"/>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5"/>
      <c r="AF193" s="21"/>
    </row>
    <row r="194" spans="1:36" ht="20.149999999999999" customHeight="1">
      <c r="A194" s="21"/>
      <c r="B194" s="226"/>
      <c r="C194" s="475" t="s">
        <v>890</v>
      </c>
      <c r="D194" s="475"/>
      <c r="E194" s="475"/>
      <c r="F194" s="475"/>
      <c r="G194" s="475"/>
      <c r="H194" s="475"/>
      <c r="I194" s="475"/>
      <c r="J194" s="475"/>
      <c r="K194" s="475"/>
      <c r="L194" s="475"/>
      <c r="M194" s="475"/>
      <c r="N194" s="475"/>
      <c r="O194" s="475"/>
      <c r="P194" s="475"/>
      <c r="Q194" s="475"/>
      <c r="R194" s="475"/>
      <c r="S194" s="475"/>
      <c r="T194" s="475"/>
      <c r="U194" s="475"/>
      <c r="V194" s="475"/>
      <c r="W194" s="475"/>
      <c r="X194" s="475"/>
      <c r="Y194" s="475"/>
      <c r="Z194" s="475"/>
      <c r="AA194" s="475"/>
      <c r="AB194" s="475"/>
      <c r="AC194" s="475"/>
      <c r="AD194" s="475"/>
      <c r="AE194" s="227"/>
      <c r="AF194" s="21"/>
    </row>
    <row r="195" spans="1:36" ht="10" customHeight="1" thickBot="1">
      <c r="A195" s="21"/>
      <c r="B195" s="228"/>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c r="AB195" s="229"/>
      <c r="AC195" s="229"/>
      <c r="AD195" s="229"/>
      <c r="AE195" s="230"/>
      <c r="AF195" s="21"/>
    </row>
    <row r="196" spans="1:36" ht="10"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row>
    <row r="197" spans="1:36" ht="69" customHeight="1">
      <c r="A197" s="57"/>
      <c r="B197" s="448" t="str">
        <f>IF(ISBLANK(Order!C143),"",Order!C143)</f>
        <v/>
      </c>
      <c r="C197" s="449"/>
      <c r="D197" s="449"/>
      <c r="E197" s="449"/>
      <c r="F197" s="449"/>
      <c r="G197" s="449"/>
      <c r="H197" s="449"/>
      <c r="I197" s="449"/>
      <c r="J197" s="449"/>
      <c r="K197" s="449"/>
      <c r="L197" s="449"/>
      <c r="M197" s="449"/>
      <c r="N197" s="449"/>
      <c r="O197" s="449"/>
      <c r="P197" s="449"/>
      <c r="Q197" s="449"/>
      <c r="R197" s="449"/>
      <c r="S197" s="449"/>
      <c r="T197" s="449"/>
      <c r="U197" s="449"/>
      <c r="V197" s="449"/>
      <c r="W197" s="449"/>
      <c r="X197" s="449"/>
      <c r="Y197" s="449"/>
      <c r="Z197" s="449"/>
      <c r="AA197" s="449"/>
      <c r="AB197" s="449"/>
      <c r="AC197" s="449"/>
      <c r="AD197" s="449"/>
      <c r="AE197" s="450"/>
      <c r="AF197" s="21"/>
      <c r="AI197" s="100"/>
      <c r="AJ197" s="100"/>
    </row>
    <row r="198" spans="1:36" ht="10" customHeight="1">
      <c r="A198" s="57"/>
      <c r="B198" s="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21"/>
    </row>
  </sheetData>
  <sheetProtection algorithmName="SHA-512" hashValue="IYDBA7ndqHSPb7QaBEc+UE/kBwY6ELLRGCET+qP97WiyBEWFVbbvJv5N3DcAESUL8VhCYIgOJLfqjXOr9WZGlQ==" saltValue="OhwIudlAp18kocGjPIzJ8w==" spinCount="100000" sheet="1" formatCells="0"/>
  <mergeCells count="785">
    <mergeCell ref="B16:E17"/>
    <mergeCell ref="F16:AD17"/>
    <mergeCell ref="J19:O20"/>
    <mergeCell ref="B154:AE154"/>
    <mergeCell ref="B170:AE170"/>
    <mergeCell ref="B152:AE152"/>
    <mergeCell ref="B51:E52"/>
    <mergeCell ref="F51:K52"/>
    <mergeCell ref="L51:O52"/>
    <mergeCell ref="P51:AC52"/>
    <mergeCell ref="B54:E55"/>
    <mergeCell ref="F54:K55"/>
    <mergeCell ref="L54:O55"/>
    <mergeCell ref="P54:AC55"/>
    <mergeCell ref="B57:E58"/>
    <mergeCell ref="F57:K58"/>
    <mergeCell ref="L57:O58"/>
    <mergeCell ref="P57:AC58"/>
    <mergeCell ref="B60:D61"/>
    <mergeCell ref="E60:F61"/>
    <mergeCell ref="H60:J61"/>
    <mergeCell ref="K60:L61"/>
    <mergeCell ref="N60:P61"/>
    <mergeCell ref="Q60:R61"/>
    <mergeCell ref="B171:AE171"/>
    <mergeCell ref="B169:AE169"/>
    <mergeCell ref="B164:AE164"/>
    <mergeCell ref="B165:AE165"/>
    <mergeCell ref="B166:AE166"/>
    <mergeCell ref="B167:AE167"/>
    <mergeCell ref="B168:AE168"/>
    <mergeCell ref="B155:AE155"/>
    <mergeCell ref="B156:AE156"/>
    <mergeCell ref="B157:AE157"/>
    <mergeCell ref="B158:AE158"/>
    <mergeCell ref="B159:AE159"/>
    <mergeCell ref="B173:AE173"/>
    <mergeCell ref="B160:AE160"/>
    <mergeCell ref="B161:AE161"/>
    <mergeCell ref="B162:AE162"/>
    <mergeCell ref="B163:AE163"/>
    <mergeCell ref="B172:AE172"/>
    <mergeCell ref="Q19:S20"/>
    <mergeCell ref="T19:AD20"/>
    <mergeCell ref="B22:E23"/>
    <mergeCell ref="F22:AD23"/>
    <mergeCell ref="B31:E32"/>
    <mergeCell ref="F31:P32"/>
    <mergeCell ref="Q31:S32"/>
    <mergeCell ref="T31:AD32"/>
    <mergeCell ref="B34:E35"/>
    <mergeCell ref="F34:Q35"/>
    <mergeCell ref="B25:E26"/>
    <mergeCell ref="F25:AD26"/>
    <mergeCell ref="B28:E29"/>
    <mergeCell ref="B46:E47"/>
    <mergeCell ref="F46:O47"/>
    <mergeCell ref="P46:S47"/>
    <mergeCell ref="T46:AD47"/>
    <mergeCell ref="B49:AE49"/>
    <mergeCell ref="H3:T3"/>
    <mergeCell ref="J9:W9"/>
    <mergeCell ref="D10:AC10"/>
    <mergeCell ref="B7:AE7"/>
    <mergeCell ref="B13:E14"/>
    <mergeCell ref="F28:P29"/>
    <mergeCell ref="Q28:S29"/>
    <mergeCell ref="T28:AD29"/>
    <mergeCell ref="B43:E44"/>
    <mergeCell ref="F43:O44"/>
    <mergeCell ref="P43:S44"/>
    <mergeCell ref="T43:AD44"/>
    <mergeCell ref="B37:E38"/>
    <mergeCell ref="F37:P38"/>
    <mergeCell ref="Q37:T38"/>
    <mergeCell ref="U37:AD38"/>
    <mergeCell ref="B40:E41"/>
    <mergeCell ref="F40:AD41"/>
    <mergeCell ref="S34:U35"/>
    <mergeCell ref="V34:AD35"/>
    <mergeCell ref="B19:D20"/>
    <mergeCell ref="E19:F20"/>
    <mergeCell ref="G19:I20"/>
    <mergeCell ref="F13:AD14"/>
    <mergeCell ref="T60:V61"/>
    <mergeCell ref="W60:X61"/>
    <mergeCell ref="Z60:AB61"/>
    <mergeCell ref="AC60:AD61"/>
    <mergeCell ref="B63:D64"/>
    <mergeCell ref="E63:F64"/>
    <mergeCell ref="H63:J64"/>
    <mergeCell ref="K63:L64"/>
    <mergeCell ref="N63:P64"/>
    <mergeCell ref="Q63:R64"/>
    <mergeCell ref="E68:H69"/>
    <mergeCell ref="J68:L69"/>
    <mergeCell ref="M68:Q69"/>
    <mergeCell ref="R68:V69"/>
    <mergeCell ref="T63:V64"/>
    <mergeCell ref="B66:D66"/>
    <mergeCell ref="E66:AD66"/>
    <mergeCell ref="B72:T72"/>
    <mergeCell ref="U72:AE72"/>
    <mergeCell ref="W68:AB69"/>
    <mergeCell ref="W63:X64"/>
    <mergeCell ref="Z63:AB64"/>
    <mergeCell ref="AC63:AD64"/>
    <mergeCell ref="X76:Y76"/>
    <mergeCell ref="Z76:AA76"/>
    <mergeCell ref="AB76:AE76"/>
    <mergeCell ref="AB78:AE78"/>
    <mergeCell ref="AB79:AE79"/>
    <mergeCell ref="X78:Y78"/>
    <mergeCell ref="Z78:AA78"/>
    <mergeCell ref="T82:U82"/>
    <mergeCell ref="T79:U79"/>
    <mergeCell ref="V79:W79"/>
    <mergeCell ref="X79:Y79"/>
    <mergeCell ref="Z79:AA79"/>
    <mergeCell ref="T78:U78"/>
    <mergeCell ref="V82:W82"/>
    <mergeCell ref="X82:Y82"/>
    <mergeCell ref="X80:Y80"/>
    <mergeCell ref="AB81:AE81"/>
    <mergeCell ref="AB82:AE82"/>
    <mergeCell ref="Z82:AA82"/>
    <mergeCell ref="Z80:AA80"/>
    <mergeCell ref="AB80:AE80"/>
    <mergeCell ref="X81:Y81"/>
    <mergeCell ref="Z81:AA81"/>
    <mergeCell ref="T80:U80"/>
    <mergeCell ref="X104:Y104"/>
    <mergeCell ref="Z104:AA104"/>
    <mergeCell ref="AB98:AE98"/>
    <mergeCell ref="X99:Y99"/>
    <mergeCell ref="X98:Y98"/>
    <mergeCell ref="Z98:AA98"/>
    <mergeCell ref="X88:Y88"/>
    <mergeCell ref="Z88:AA88"/>
    <mergeCell ref="X87:Y87"/>
    <mergeCell ref="X92:Y92"/>
    <mergeCell ref="AB96:AE96"/>
    <mergeCell ref="X97:Y97"/>
    <mergeCell ref="Z97:AA97"/>
    <mergeCell ref="AB97:AE97"/>
    <mergeCell ref="X94:Y94"/>
    <mergeCell ref="Z94:AA94"/>
    <mergeCell ref="AB94:AE94"/>
    <mergeCell ref="X95:Y95"/>
    <mergeCell ref="X96:Y96"/>
    <mergeCell ref="Z96:AA96"/>
    <mergeCell ref="AB93:AE93"/>
    <mergeCell ref="X90:Y90"/>
    <mergeCell ref="Z90:AA90"/>
    <mergeCell ref="AB90:AE90"/>
    <mergeCell ref="C194:AD194"/>
    <mergeCell ref="B197:AE197"/>
    <mergeCell ref="C176:AD176"/>
    <mergeCell ref="B179:AE179"/>
    <mergeCell ref="C182:AD182"/>
    <mergeCell ref="B185:AE185"/>
    <mergeCell ref="C188:AD188"/>
    <mergeCell ref="C191:E191"/>
    <mergeCell ref="F191:T191"/>
    <mergeCell ref="V191:X191"/>
    <mergeCell ref="Y191:AD191"/>
    <mergeCell ref="T83:U83"/>
    <mergeCell ref="V83:W83"/>
    <mergeCell ref="X83:Y83"/>
    <mergeCell ref="Z87:AA87"/>
    <mergeCell ref="AB87:AE87"/>
    <mergeCell ref="Z91:AA91"/>
    <mergeCell ref="AB91:AE91"/>
    <mergeCell ref="AB92:AE92"/>
    <mergeCell ref="Z95:AA95"/>
    <mergeCell ref="AB95:AE95"/>
    <mergeCell ref="Z92:AA92"/>
    <mergeCell ref="X86:Y86"/>
    <mergeCell ref="Z86:AA86"/>
    <mergeCell ref="AB86:AE86"/>
    <mergeCell ref="X91:Y91"/>
    <mergeCell ref="AB88:AE88"/>
    <mergeCell ref="X89:Y89"/>
    <mergeCell ref="Z89:AA89"/>
    <mergeCell ref="AB89:AE89"/>
    <mergeCell ref="X93:Y93"/>
    <mergeCell ref="Z93:AA93"/>
    <mergeCell ref="X106:Y106"/>
    <mergeCell ref="Z106:AA106"/>
    <mergeCell ref="AB106:AE106"/>
    <mergeCell ref="X107:Y107"/>
    <mergeCell ref="AB104:AE104"/>
    <mergeCell ref="Z99:AA99"/>
    <mergeCell ref="AB99:AE99"/>
    <mergeCell ref="Z103:AA103"/>
    <mergeCell ref="AB103:AE103"/>
    <mergeCell ref="Z107:AA107"/>
    <mergeCell ref="AB107:AE107"/>
    <mergeCell ref="X105:Y105"/>
    <mergeCell ref="Z105:AA105"/>
    <mergeCell ref="AB105:AE105"/>
    <mergeCell ref="X102:Y102"/>
    <mergeCell ref="Z102:AA102"/>
    <mergeCell ref="AB102:AE102"/>
    <mergeCell ref="X103:Y103"/>
    <mergeCell ref="AB100:AE100"/>
    <mergeCell ref="X101:Y101"/>
    <mergeCell ref="Z101:AA101"/>
    <mergeCell ref="AB101:AE101"/>
    <mergeCell ref="X100:Y100"/>
    <mergeCell ref="Z100:AA100"/>
    <mergeCell ref="V80:W80"/>
    <mergeCell ref="J76:M76"/>
    <mergeCell ref="J78:M78"/>
    <mergeCell ref="J79:M79"/>
    <mergeCell ref="J80:M80"/>
    <mergeCell ref="N81:O81"/>
    <mergeCell ref="P81:Q81"/>
    <mergeCell ref="R81:S81"/>
    <mergeCell ref="T81:U81"/>
    <mergeCell ref="V81:W81"/>
    <mergeCell ref="V78:W78"/>
    <mergeCell ref="J81:M81"/>
    <mergeCell ref="N76:O76"/>
    <mergeCell ref="P76:Q76"/>
    <mergeCell ref="R76:S76"/>
    <mergeCell ref="T76:U76"/>
    <mergeCell ref="V76:W76"/>
    <mergeCell ref="J82:M82"/>
    <mergeCell ref="N82:O82"/>
    <mergeCell ref="P82:Q82"/>
    <mergeCell ref="R82:S82"/>
    <mergeCell ref="N78:O78"/>
    <mergeCell ref="P78:Q78"/>
    <mergeCell ref="R78:S78"/>
    <mergeCell ref="N79:O79"/>
    <mergeCell ref="P79:Q79"/>
    <mergeCell ref="R79:S79"/>
    <mergeCell ref="N80:O80"/>
    <mergeCell ref="P80:Q80"/>
    <mergeCell ref="R80:S80"/>
    <mergeCell ref="J83:M83"/>
    <mergeCell ref="AB83:AE83"/>
    <mergeCell ref="J84:M84"/>
    <mergeCell ref="AB84:AE84"/>
    <mergeCell ref="J85:M85"/>
    <mergeCell ref="AB85:AE85"/>
    <mergeCell ref="N85:O85"/>
    <mergeCell ref="P85:Q85"/>
    <mergeCell ref="R85:S85"/>
    <mergeCell ref="T85:U85"/>
    <mergeCell ref="V85:W85"/>
    <mergeCell ref="X85:Y85"/>
    <mergeCell ref="N84:O84"/>
    <mergeCell ref="P84:Q84"/>
    <mergeCell ref="R84:S84"/>
    <mergeCell ref="T84:U84"/>
    <mergeCell ref="V84:W84"/>
    <mergeCell ref="X84:Y84"/>
    <mergeCell ref="Z84:AA84"/>
    <mergeCell ref="Z85:AA85"/>
    <mergeCell ref="Z83:AA83"/>
    <mergeCell ref="N83:O83"/>
    <mergeCell ref="P83:Q83"/>
    <mergeCell ref="R83:S83"/>
    <mergeCell ref="J87:M87"/>
    <mergeCell ref="N87:O87"/>
    <mergeCell ref="P87:Q87"/>
    <mergeCell ref="R87:S87"/>
    <mergeCell ref="T87:U87"/>
    <mergeCell ref="V87:W87"/>
    <mergeCell ref="J86:M86"/>
    <mergeCell ref="N86:O86"/>
    <mergeCell ref="P86:Q86"/>
    <mergeCell ref="R86:S86"/>
    <mergeCell ref="T86:U86"/>
    <mergeCell ref="V86:W86"/>
    <mergeCell ref="J89:M89"/>
    <mergeCell ref="N89:O89"/>
    <mergeCell ref="P89:Q89"/>
    <mergeCell ref="R89:S89"/>
    <mergeCell ref="T89:U89"/>
    <mergeCell ref="V89:W89"/>
    <mergeCell ref="J88:M88"/>
    <mergeCell ref="N88:O88"/>
    <mergeCell ref="P88:Q88"/>
    <mergeCell ref="R88:S88"/>
    <mergeCell ref="T88:U88"/>
    <mergeCell ref="V88:W88"/>
    <mergeCell ref="J91:M91"/>
    <mergeCell ref="N91:O91"/>
    <mergeCell ref="P91:Q91"/>
    <mergeCell ref="R91:S91"/>
    <mergeCell ref="T91:U91"/>
    <mergeCell ref="V91:W91"/>
    <mergeCell ref="J90:M90"/>
    <mergeCell ref="N90:O90"/>
    <mergeCell ref="P90:Q90"/>
    <mergeCell ref="R90:S90"/>
    <mergeCell ref="T90:U90"/>
    <mergeCell ref="V90:W90"/>
    <mergeCell ref="J93:M93"/>
    <mergeCell ref="N93:O93"/>
    <mergeCell ref="P93:Q93"/>
    <mergeCell ref="R93:S93"/>
    <mergeCell ref="T93:U93"/>
    <mergeCell ref="V93:W93"/>
    <mergeCell ref="J92:M92"/>
    <mergeCell ref="N92:O92"/>
    <mergeCell ref="P92:Q92"/>
    <mergeCell ref="R92:S92"/>
    <mergeCell ref="T92:U92"/>
    <mergeCell ref="V92:W92"/>
    <mergeCell ref="J95:M95"/>
    <mergeCell ref="N95:O95"/>
    <mergeCell ref="P95:Q95"/>
    <mergeCell ref="R95:S95"/>
    <mergeCell ref="T95:U95"/>
    <mergeCell ref="V95:W95"/>
    <mergeCell ref="J94:M94"/>
    <mergeCell ref="N94:O94"/>
    <mergeCell ref="P94:Q94"/>
    <mergeCell ref="R94:S94"/>
    <mergeCell ref="T94:U94"/>
    <mergeCell ref="V94:W94"/>
    <mergeCell ref="J97:M97"/>
    <mergeCell ref="N97:O97"/>
    <mergeCell ref="P97:Q97"/>
    <mergeCell ref="R97:S97"/>
    <mergeCell ref="T97:U97"/>
    <mergeCell ref="V97:W97"/>
    <mergeCell ref="J96:M96"/>
    <mergeCell ref="N96:O96"/>
    <mergeCell ref="P96:Q96"/>
    <mergeCell ref="R96:S96"/>
    <mergeCell ref="T96:U96"/>
    <mergeCell ref="V96:W96"/>
    <mergeCell ref="J99:M99"/>
    <mergeCell ref="N99:O99"/>
    <mergeCell ref="P99:Q99"/>
    <mergeCell ref="R99:S99"/>
    <mergeCell ref="T99:U99"/>
    <mergeCell ref="V99:W99"/>
    <mergeCell ref="J98:M98"/>
    <mergeCell ref="N98:O98"/>
    <mergeCell ref="P98:Q98"/>
    <mergeCell ref="R98:S98"/>
    <mergeCell ref="T98:U98"/>
    <mergeCell ref="V98:W98"/>
    <mergeCell ref="J101:M101"/>
    <mergeCell ref="N101:O101"/>
    <mergeCell ref="P101:Q101"/>
    <mergeCell ref="R101:S101"/>
    <mergeCell ref="T101:U101"/>
    <mergeCell ref="V101:W101"/>
    <mergeCell ref="J100:M100"/>
    <mergeCell ref="N100:O100"/>
    <mergeCell ref="P100:Q100"/>
    <mergeCell ref="R100:S100"/>
    <mergeCell ref="T100:U100"/>
    <mergeCell ref="V100:W100"/>
    <mergeCell ref="J103:M103"/>
    <mergeCell ref="N103:O103"/>
    <mergeCell ref="P103:Q103"/>
    <mergeCell ref="R103:S103"/>
    <mergeCell ref="T103:U103"/>
    <mergeCell ref="V103:W103"/>
    <mergeCell ref="J102:M102"/>
    <mergeCell ref="N102:O102"/>
    <mergeCell ref="P102:Q102"/>
    <mergeCell ref="R102:S102"/>
    <mergeCell ref="T102:U102"/>
    <mergeCell ref="V102:W102"/>
    <mergeCell ref="J105:M105"/>
    <mergeCell ref="N105:O105"/>
    <mergeCell ref="P105:Q105"/>
    <mergeCell ref="R105:S105"/>
    <mergeCell ref="T105:U105"/>
    <mergeCell ref="V105:W105"/>
    <mergeCell ref="J104:M104"/>
    <mergeCell ref="N104:O104"/>
    <mergeCell ref="P104:Q104"/>
    <mergeCell ref="R104:S104"/>
    <mergeCell ref="T104:U104"/>
    <mergeCell ref="V104:W104"/>
    <mergeCell ref="J107:M107"/>
    <mergeCell ref="N107:O107"/>
    <mergeCell ref="P107:Q107"/>
    <mergeCell ref="R107:S107"/>
    <mergeCell ref="T107:U107"/>
    <mergeCell ref="V107:W107"/>
    <mergeCell ref="J106:M106"/>
    <mergeCell ref="N106:O106"/>
    <mergeCell ref="P106:Q106"/>
    <mergeCell ref="R106:S106"/>
    <mergeCell ref="T106:U106"/>
    <mergeCell ref="V106:W106"/>
    <mergeCell ref="AB108:AE108"/>
    <mergeCell ref="J109:M109"/>
    <mergeCell ref="N109:O109"/>
    <mergeCell ref="P109:Q109"/>
    <mergeCell ref="R109:S109"/>
    <mergeCell ref="T109:U109"/>
    <mergeCell ref="V109:W109"/>
    <mergeCell ref="X109:Y109"/>
    <mergeCell ref="Z109:AA109"/>
    <mergeCell ref="AB109:AE109"/>
    <mergeCell ref="J108:M108"/>
    <mergeCell ref="N108:O108"/>
    <mergeCell ref="P108:Q108"/>
    <mergeCell ref="R108:S108"/>
    <mergeCell ref="T108:U108"/>
    <mergeCell ref="V108:W108"/>
    <mergeCell ref="X108:Y108"/>
    <mergeCell ref="Z108:AA108"/>
    <mergeCell ref="X110:Y110"/>
    <mergeCell ref="Z110:AA110"/>
    <mergeCell ref="AB110:AE110"/>
    <mergeCell ref="J111:M111"/>
    <mergeCell ref="N111:O111"/>
    <mergeCell ref="P111:Q111"/>
    <mergeCell ref="R111:S111"/>
    <mergeCell ref="T111:U111"/>
    <mergeCell ref="V111:W111"/>
    <mergeCell ref="X111:Y111"/>
    <mergeCell ref="J110:M110"/>
    <mergeCell ref="N110:O110"/>
    <mergeCell ref="P110:Q110"/>
    <mergeCell ref="R110:S110"/>
    <mergeCell ref="T110:U110"/>
    <mergeCell ref="V110:W110"/>
    <mergeCell ref="Z111:AA111"/>
    <mergeCell ref="AB111:AE111"/>
    <mergeCell ref="J112:M112"/>
    <mergeCell ref="N112:O112"/>
    <mergeCell ref="P112:Q112"/>
    <mergeCell ref="R112:S112"/>
    <mergeCell ref="T112:U112"/>
    <mergeCell ref="V112:W112"/>
    <mergeCell ref="X112:Y112"/>
    <mergeCell ref="Z112:AA112"/>
    <mergeCell ref="AB112:AE112"/>
    <mergeCell ref="J113:M113"/>
    <mergeCell ref="N113:O113"/>
    <mergeCell ref="P113:Q113"/>
    <mergeCell ref="R113:S113"/>
    <mergeCell ref="T113:U113"/>
    <mergeCell ref="V113:W113"/>
    <mergeCell ref="X113:Y113"/>
    <mergeCell ref="Z113:AA113"/>
    <mergeCell ref="AB113:AE113"/>
    <mergeCell ref="X114:Y114"/>
    <mergeCell ref="Z114:AA114"/>
    <mergeCell ref="AB114:AE114"/>
    <mergeCell ref="J115:M115"/>
    <mergeCell ref="N115:O115"/>
    <mergeCell ref="P115:Q115"/>
    <mergeCell ref="R115:S115"/>
    <mergeCell ref="T115:U115"/>
    <mergeCell ref="V115:W115"/>
    <mergeCell ref="X115:Y115"/>
    <mergeCell ref="J114:M114"/>
    <mergeCell ref="N114:O114"/>
    <mergeCell ref="P114:Q114"/>
    <mergeCell ref="R114:S114"/>
    <mergeCell ref="T114:U114"/>
    <mergeCell ref="V114:W114"/>
    <mergeCell ref="Z115:AA115"/>
    <mergeCell ref="AB115:AE115"/>
    <mergeCell ref="J116:M116"/>
    <mergeCell ref="N116:O116"/>
    <mergeCell ref="P116:Q116"/>
    <mergeCell ref="R116:S116"/>
    <mergeCell ref="T116:U116"/>
    <mergeCell ref="V116:W116"/>
    <mergeCell ref="X116:Y116"/>
    <mergeCell ref="Z116:AA116"/>
    <mergeCell ref="AB116:AE116"/>
    <mergeCell ref="J117:M117"/>
    <mergeCell ref="N117:O117"/>
    <mergeCell ref="P117:Q117"/>
    <mergeCell ref="R117:S117"/>
    <mergeCell ref="T117:U117"/>
    <mergeCell ref="V117:W117"/>
    <mergeCell ref="X117:Y117"/>
    <mergeCell ref="Z117:AA117"/>
    <mergeCell ref="AB117:AE117"/>
    <mergeCell ref="X118:Y118"/>
    <mergeCell ref="Z118:AA118"/>
    <mergeCell ref="AB118:AE118"/>
    <mergeCell ref="J119:M119"/>
    <mergeCell ref="N119:O119"/>
    <mergeCell ref="P119:Q119"/>
    <mergeCell ref="R119:S119"/>
    <mergeCell ref="T119:U119"/>
    <mergeCell ref="V119:W119"/>
    <mergeCell ref="X119:Y119"/>
    <mergeCell ref="J118:M118"/>
    <mergeCell ref="N118:O118"/>
    <mergeCell ref="P118:Q118"/>
    <mergeCell ref="R118:S118"/>
    <mergeCell ref="T118:U118"/>
    <mergeCell ref="V118:W118"/>
    <mergeCell ref="Z119:AA119"/>
    <mergeCell ref="AB119:AE119"/>
    <mergeCell ref="J120:M120"/>
    <mergeCell ref="N120:O120"/>
    <mergeCell ref="P120:Q120"/>
    <mergeCell ref="R120:S120"/>
    <mergeCell ref="T120:U120"/>
    <mergeCell ref="V120:W120"/>
    <mergeCell ref="X120:Y120"/>
    <mergeCell ref="Z120:AA120"/>
    <mergeCell ref="AB120:AE120"/>
    <mergeCell ref="J121:M121"/>
    <mergeCell ref="N121:O121"/>
    <mergeCell ref="P121:Q121"/>
    <mergeCell ref="R121:S121"/>
    <mergeCell ref="T121:U121"/>
    <mergeCell ref="V121:W121"/>
    <mergeCell ref="X121:Y121"/>
    <mergeCell ref="Z121:AA121"/>
    <mergeCell ref="AB121:AE121"/>
    <mergeCell ref="X122:Y122"/>
    <mergeCell ref="Z122:AA122"/>
    <mergeCell ref="AB122:AE122"/>
    <mergeCell ref="J123:M123"/>
    <mergeCell ref="N123:O123"/>
    <mergeCell ref="P123:Q123"/>
    <mergeCell ref="R123:S123"/>
    <mergeCell ref="T123:U123"/>
    <mergeCell ref="V123:W123"/>
    <mergeCell ref="X123:Y123"/>
    <mergeCell ref="J122:M122"/>
    <mergeCell ref="N122:O122"/>
    <mergeCell ref="P122:Q122"/>
    <mergeCell ref="R122:S122"/>
    <mergeCell ref="T122:U122"/>
    <mergeCell ref="V122:W122"/>
    <mergeCell ref="Z123:AA123"/>
    <mergeCell ref="AB123:AE123"/>
    <mergeCell ref="J124:M124"/>
    <mergeCell ref="N124:O124"/>
    <mergeCell ref="P124:Q124"/>
    <mergeCell ref="R124:S124"/>
    <mergeCell ref="T124:U124"/>
    <mergeCell ref="V124:W124"/>
    <mergeCell ref="X124:Y124"/>
    <mergeCell ref="Z124:AA124"/>
    <mergeCell ref="AB124:AE124"/>
    <mergeCell ref="J125:M125"/>
    <mergeCell ref="N125:O125"/>
    <mergeCell ref="P125:Q125"/>
    <mergeCell ref="R125:S125"/>
    <mergeCell ref="T125:U125"/>
    <mergeCell ref="V125:W125"/>
    <mergeCell ref="X125:Y125"/>
    <mergeCell ref="Z125:AA125"/>
    <mergeCell ref="AB125:AE125"/>
    <mergeCell ref="X126:Y126"/>
    <mergeCell ref="Z126:AA126"/>
    <mergeCell ref="AB126:AE126"/>
    <mergeCell ref="J127:M127"/>
    <mergeCell ref="N127:O127"/>
    <mergeCell ref="P127:Q127"/>
    <mergeCell ref="R127:S127"/>
    <mergeCell ref="T127:U127"/>
    <mergeCell ref="V127:W127"/>
    <mergeCell ref="X127:Y127"/>
    <mergeCell ref="J126:M126"/>
    <mergeCell ref="N126:O126"/>
    <mergeCell ref="P126:Q126"/>
    <mergeCell ref="R126:S126"/>
    <mergeCell ref="T126:U126"/>
    <mergeCell ref="V126:W126"/>
    <mergeCell ref="Z127:AA127"/>
    <mergeCell ref="AB127:AE127"/>
    <mergeCell ref="J128:M128"/>
    <mergeCell ref="N128:O128"/>
    <mergeCell ref="P128:Q128"/>
    <mergeCell ref="R128:S128"/>
    <mergeCell ref="T128:U128"/>
    <mergeCell ref="V128:W128"/>
    <mergeCell ref="X128:Y128"/>
    <mergeCell ref="Z128:AA128"/>
    <mergeCell ref="AB128:AE128"/>
    <mergeCell ref="J129:M129"/>
    <mergeCell ref="N129:O129"/>
    <mergeCell ref="P129:Q129"/>
    <mergeCell ref="R129:S129"/>
    <mergeCell ref="T129:U129"/>
    <mergeCell ref="V129:W129"/>
    <mergeCell ref="X129:Y129"/>
    <mergeCell ref="Z129:AA129"/>
    <mergeCell ref="AB129:AE129"/>
    <mergeCell ref="X130:Y130"/>
    <mergeCell ref="Z130:AA130"/>
    <mergeCell ref="AB130:AE130"/>
    <mergeCell ref="J131:M131"/>
    <mergeCell ref="N131:O131"/>
    <mergeCell ref="P131:Q131"/>
    <mergeCell ref="R131:S131"/>
    <mergeCell ref="T131:U131"/>
    <mergeCell ref="V131:W131"/>
    <mergeCell ref="X131:Y131"/>
    <mergeCell ref="J130:M130"/>
    <mergeCell ref="N130:O130"/>
    <mergeCell ref="P130:Q130"/>
    <mergeCell ref="R130:S130"/>
    <mergeCell ref="T130:U130"/>
    <mergeCell ref="V130:W130"/>
    <mergeCell ref="Z131:AA131"/>
    <mergeCell ref="AB131:AE131"/>
    <mergeCell ref="J132:M132"/>
    <mergeCell ref="N132:O132"/>
    <mergeCell ref="P132:Q132"/>
    <mergeCell ref="R132:S132"/>
    <mergeCell ref="T132:U132"/>
    <mergeCell ref="V132:W132"/>
    <mergeCell ref="X132:Y132"/>
    <mergeCell ref="Z132:AA132"/>
    <mergeCell ref="AB132:AE132"/>
    <mergeCell ref="J133:M133"/>
    <mergeCell ref="N133:O133"/>
    <mergeCell ref="P133:Q133"/>
    <mergeCell ref="R133:S133"/>
    <mergeCell ref="T133:U133"/>
    <mergeCell ref="V133:W133"/>
    <mergeCell ref="X133:Y133"/>
    <mergeCell ref="Z133:AA133"/>
    <mergeCell ref="AB133:AE133"/>
    <mergeCell ref="X134:Y134"/>
    <mergeCell ref="Z134:AA134"/>
    <mergeCell ref="AB134:AE134"/>
    <mergeCell ref="J135:M135"/>
    <mergeCell ref="N135:O135"/>
    <mergeCell ref="P135:Q135"/>
    <mergeCell ref="R135:S135"/>
    <mergeCell ref="T135:U135"/>
    <mergeCell ref="V135:W135"/>
    <mergeCell ref="X135:Y135"/>
    <mergeCell ref="J134:M134"/>
    <mergeCell ref="N134:O134"/>
    <mergeCell ref="P134:Q134"/>
    <mergeCell ref="R134:S134"/>
    <mergeCell ref="T134:U134"/>
    <mergeCell ref="V134:W134"/>
    <mergeCell ref="Z135:AA135"/>
    <mergeCell ref="AB135:AE135"/>
    <mergeCell ref="J136:M136"/>
    <mergeCell ref="N136:O136"/>
    <mergeCell ref="P136:Q136"/>
    <mergeCell ref="R136:S136"/>
    <mergeCell ref="T136:U136"/>
    <mergeCell ref="V136:W136"/>
    <mergeCell ref="X136:Y136"/>
    <mergeCell ref="Z136:AA136"/>
    <mergeCell ref="AB136:AE136"/>
    <mergeCell ref="J137:M137"/>
    <mergeCell ref="N137:O137"/>
    <mergeCell ref="P137:Q137"/>
    <mergeCell ref="R137:S137"/>
    <mergeCell ref="T137:U137"/>
    <mergeCell ref="V137:W137"/>
    <mergeCell ref="X137:Y137"/>
    <mergeCell ref="Z137:AA137"/>
    <mergeCell ref="AB137:AE137"/>
    <mergeCell ref="X138:Y138"/>
    <mergeCell ref="Z138:AA138"/>
    <mergeCell ref="AB138:AE138"/>
    <mergeCell ref="J139:M139"/>
    <mergeCell ref="N139:O139"/>
    <mergeCell ref="P139:Q139"/>
    <mergeCell ref="R139:S139"/>
    <mergeCell ref="T139:U139"/>
    <mergeCell ref="V139:W139"/>
    <mergeCell ref="X139:Y139"/>
    <mergeCell ref="J138:M138"/>
    <mergeCell ref="N138:O138"/>
    <mergeCell ref="P138:Q138"/>
    <mergeCell ref="R138:S138"/>
    <mergeCell ref="T138:U138"/>
    <mergeCell ref="V138:W138"/>
    <mergeCell ref="Z139:AA139"/>
    <mergeCell ref="AB139:AE139"/>
    <mergeCell ref="J140:M140"/>
    <mergeCell ref="N140:O140"/>
    <mergeCell ref="P140:Q140"/>
    <mergeCell ref="R140:S140"/>
    <mergeCell ref="T140:U140"/>
    <mergeCell ref="V140:W140"/>
    <mergeCell ref="X140:Y140"/>
    <mergeCell ref="Z140:AA140"/>
    <mergeCell ref="AB140:AE140"/>
    <mergeCell ref="J141:M141"/>
    <mergeCell ref="N141:O141"/>
    <mergeCell ref="P141:Q141"/>
    <mergeCell ref="R141:S141"/>
    <mergeCell ref="T141:U141"/>
    <mergeCell ref="V141:W141"/>
    <mergeCell ref="X141:Y141"/>
    <mergeCell ref="Z141:AA141"/>
    <mergeCell ref="AB141:AE141"/>
    <mergeCell ref="X142:Y142"/>
    <mergeCell ref="Z142:AA142"/>
    <mergeCell ref="AB142:AE142"/>
    <mergeCell ref="J143:M143"/>
    <mergeCell ref="N143:O143"/>
    <mergeCell ref="P143:Q143"/>
    <mergeCell ref="R143:S143"/>
    <mergeCell ref="T143:U143"/>
    <mergeCell ref="V143:W143"/>
    <mergeCell ref="X143:Y143"/>
    <mergeCell ref="J142:M142"/>
    <mergeCell ref="N142:O142"/>
    <mergeCell ref="P142:Q142"/>
    <mergeCell ref="R142:S142"/>
    <mergeCell ref="T142:U142"/>
    <mergeCell ref="V142:W142"/>
    <mergeCell ref="Z143:AA143"/>
    <mergeCell ref="AB143:AE143"/>
    <mergeCell ref="J144:M144"/>
    <mergeCell ref="N144:O144"/>
    <mergeCell ref="P144:Q144"/>
    <mergeCell ref="R144:S144"/>
    <mergeCell ref="T144:U144"/>
    <mergeCell ref="V144:W144"/>
    <mergeCell ref="X144:Y144"/>
    <mergeCell ref="Z144:AA144"/>
    <mergeCell ref="AB144:AE144"/>
    <mergeCell ref="J145:M145"/>
    <mergeCell ref="N145:O145"/>
    <mergeCell ref="P145:Q145"/>
    <mergeCell ref="R145:S145"/>
    <mergeCell ref="T145:U145"/>
    <mergeCell ref="V145:W145"/>
    <mergeCell ref="X145:Y145"/>
    <mergeCell ref="Z145:AA145"/>
    <mergeCell ref="AB145:AE145"/>
    <mergeCell ref="P150:Q150"/>
    <mergeCell ref="R150:S150"/>
    <mergeCell ref="T150:U150"/>
    <mergeCell ref="V150:W150"/>
    <mergeCell ref="X146:Y146"/>
    <mergeCell ref="Z146:AA146"/>
    <mergeCell ref="AB146:AE146"/>
    <mergeCell ref="J147:M147"/>
    <mergeCell ref="N147:O147"/>
    <mergeCell ref="P147:Q147"/>
    <mergeCell ref="R147:S147"/>
    <mergeCell ref="T147:U147"/>
    <mergeCell ref="V147:W147"/>
    <mergeCell ref="X147:Y147"/>
    <mergeCell ref="J146:M146"/>
    <mergeCell ref="N146:O146"/>
    <mergeCell ref="P146:Q146"/>
    <mergeCell ref="R146:S146"/>
    <mergeCell ref="T146:U146"/>
    <mergeCell ref="V146:W146"/>
    <mergeCell ref="Z147:AA147"/>
    <mergeCell ref="AB147:AE147"/>
    <mergeCell ref="E74:AB74"/>
    <mergeCell ref="X150:Y150"/>
    <mergeCell ref="Z150:AA150"/>
    <mergeCell ref="AB150:AE150"/>
    <mergeCell ref="J150:M150"/>
    <mergeCell ref="N150:O150"/>
    <mergeCell ref="AB148:AE148"/>
    <mergeCell ref="J149:M149"/>
    <mergeCell ref="N149:O149"/>
    <mergeCell ref="P149:Q149"/>
    <mergeCell ref="R149:S149"/>
    <mergeCell ref="T149:U149"/>
    <mergeCell ref="V149:W149"/>
    <mergeCell ref="X149:Y149"/>
    <mergeCell ref="Z149:AA149"/>
    <mergeCell ref="AB149:AE149"/>
    <mergeCell ref="J148:M148"/>
    <mergeCell ref="N148:O148"/>
    <mergeCell ref="P148:Q148"/>
    <mergeCell ref="R148:S148"/>
    <mergeCell ref="T148:U148"/>
    <mergeCell ref="V148:W148"/>
    <mergeCell ref="X148:Y148"/>
    <mergeCell ref="Z148:AA148"/>
  </mergeCells>
  <conditionalFormatting sqref="AI179:AJ179 AH174 AH12:AH14 AH178:AH179 AH49:AH70 AH198:AH1048576 AH18:AH47 AH8:AH9">
    <cfRule type="containsText" dxfId="33" priority="115" operator="containsText" text="ERROR">
      <formula>NOT(ISERROR(SEARCH("ERROR",AH8)))</formula>
    </cfRule>
  </conditionalFormatting>
  <conditionalFormatting sqref="AI179:AJ179 AH174 AH178:AH179 AH49:AH70 AH198:AH1048576 AH18:AH47 AH5:AH14">
    <cfRule type="containsText" dxfId="32" priority="112" operator="containsText" text="TRUE">
      <formula>NOT(ISERROR(SEARCH("TRUE",AH5)))</formula>
    </cfRule>
  </conditionalFormatting>
  <conditionalFormatting sqref="T19:AD20 F22:AD23 F25:AD26 F28:P29 T28:AD29 T31:AD32 F31:P32 F34:Q35 U37:AD38 F37:P38 F40:AD41 F43:O44 F46:O47 T43:AD44 T46:AD47 F13 V34 P19:P21">
    <cfRule type="cellIs" dxfId="31" priority="81" operator="equal">
      <formula>0</formula>
    </cfRule>
  </conditionalFormatting>
  <conditionalFormatting sqref="AH175:AH177">
    <cfRule type="containsText" dxfId="30" priority="80" operator="containsText" text="ERROR">
      <formula>NOT(ISERROR(SEARCH("ERROR",AH175)))</formula>
    </cfRule>
  </conditionalFormatting>
  <conditionalFormatting sqref="AH175:AH177">
    <cfRule type="containsText" dxfId="29" priority="79" operator="containsText" text="TRUE">
      <formula>NOT(ISERROR(SEARCH("TRUE",AH175)))</formula>
    </cfRule>
  </conditionalFormatting>
  <conditionalFormatting sqref="AI185:AJ185 AH180 AH184:AH185">
    <cfRule type="containsText" dxfId="28" priority="72" operator="containsText" text="ERROR">
      <formula>NOT(ISERROR(SEARCH("ERROR",AH180)))</formula>
    </cfRule>
  </conditionalFormatting>
  <conditionalFormatting sqref="AI185:AJ185 AH180 AH184:AH185">
    <cfRule type="containsText" dxfId="27" priority="71" operator="containsText" text="TRUE">
      <formula>NOT(ISERROR(SEARCH("TRUE",AH180)))</formula>
    </cfRule>
  </conditionalFormatting>
  <conditionalFormatting sqref="AH181:AH183">
    <cfRule type="containsText" dxfId="26" priority="70" operator="containsText" text="ERROR">
      <formula>NOT(ISERROR(SEARCH("ERROR",AH181)))</formula>
    </cfRule>
  </conditionalFormatting>
  <conditionalFormatting sqref="AH181:AH183">
    <cfRule type="containsText" dxfId="25" priority="69" operator="containsText" text="TRUE">
      <formula>NOT(ISERROR(SEARCH("TRUE",AH181)))</formula>
    </cfRule>
  </conditionalFormatting>
  <conditionalFormatting sqref="AI197:AJ197 AH192 AH196:AH197">
    <cfRule type="containsText" dxfId="24" priority="68" operator="containsText" text="ERROR">
      <formula>NOT(ISERROR(SEARCH("ERROR",AH192)))</formula>
    </cfRule>
  </conditionalFormatting>
  <conditionalFormatting sqref="AI197:AJ197 AH192 AH196:AH197">
    <cfRule type="containsText" dxfId="23" priority="67" operator="containsText" text="TRUE">
      <formula>NOT(ISERROR(SEARCH("TRUE",AH192)))</formula>
    </cfRule>
  </conditionalFormatting>
  <conditionalFormatting sqref="AH193:AH195">
    <cfRule type="containsText" dxfId="22" priority="66" operator="containsText" text="ERROR">
      <formula>NOT(ISERROR(SEARCH("ERROR",AH193)))</formula>
    </cfRule>
  </conditionalFormatting>
  <conditionalFormatting sqref="AH193:AH195">
    <cfRule type="containsText" dxfId="21" priority="65" operator="containsText" text="TRUE">
      <formula>NOT(ISERROR(SEARCH("TRUE",AH193)))</formula>
    </cfRule>
  </conditionalFormatting>
  <conditionalFormatting sqref="AI191:AJ191 AH190:AH191">
    <cfRule type="containsText" dxfId="20" priority="64" operator="containsText" text="ERROR">
      <formula>NOT(ISERROR(SEARCH("ERROR",AH190)))</formula>
    </cfRule>
  </conditionalFormatting>
  <conditionalFormatting sqref="AI191:AJ191 AH190:AH191">
    <cfRule type="containsText" dxfId="19" priority="63" operator="containsText" text="TRUE">
      <formula>NOT(ISERROR(SEARCH("TRUE",AH190)))</formula>
    </cfRule>
  </conditionalFormatting>
  <conditionalFormatting sqref="AH187:AH189">
    <cfRule type="containsText" dxfId="18" priority="62" operator="containsText" text="ERROR">
      <formula>NOT(ISERROR(SEARCH("ERROR",AH187)))</formula>
    </cfRule>
  </conditionalFormatting>
  <conditionalFormatting sqref="AH187:AH189">
    <cfRule type="containsText" dxfId="17" priority="61" operator="containsText" text="TRUE">
      <formula>NOT(ISERROR(SEARCH("TRUE",AH187)))</formula>
    </cfRule>
  </conditionalFormatting>
  <conditionalFormatting sqref="AH186">
    <cfRule type="containsText" dxfId="16" priority="60" operator="containsText" text="ERROR">
      <formula>NOT(ISERROR(SEARCH("ERROR",AH186)))</formula>
    </cfRule>
  </conditionalFormatting>
  <conditionalFormatting sqref="AH186">
    <cfRule type="containsText" dxfId="15" priority="59" operator="containsText" text="TRUE">
      <formula>NOT(ISERROR(SEARCH("TRUE",AH186)))</formula>
    </cfRule>
  </conditionalFormatting>
  <conditionalFormatting sqref="B78:AE150">
    <cfRule type="expression" dxfId="14" priority="23">
      <formula>$AJ78="BLACK"</formula>
    </cfRule>
    <cfRule type="expression" dxfId="13" priority="24">
      <formula>$AJ78="THIN"</formula>
    </cfRule>
    <cfRule type="expression" dxfId="12" priority="25">
      <formula>$AH78="HEADING"</formula>
    </cfRule>
  </conditionalFormatting>
  <conditionalFormatting sqref="N78:Y150">
    <cfRule type="expression" dxfId="11" priority="22">
      <formula>$AH78="HEADING"</formula>
    </cfRule>
  </conditionalFormatting>
  <conditionalFormatting sqref="N78:AA150">
    <cfRule type="expression" dxfId="10" priority="20">
      <formula>NOT(OR($AH78="HEADING",$AH78="ITEM"))</formula>
    </cfRule>
  </conditionalFormatting>
  <conditionalFormatting sqref="E74">
    <cfRule type="expression" dxfId="9" priority="18">
      <formula>$W$76&gt;0</formula>
    </cfRule>
  </conditionalFormatting>
  <conditionalFormatting sqref="B78:AE150">
    <cfRule type="expression" dxfId="8" priority="17">
      <formula>NOT(OR($AH78="HEADING",$AH78="ITEM"))</formula>
    </cfRule>
  </conditionalFormatting>
  <conditionalFormatting sqref="AC60:AD61 AC63:AD64 W60:X61 W63:X64 Q60:R61 Q63:R64 K60:L61 K63:L64 E60:F61 E63:F64">
    <cfRule type="containsText" dxfId="7" priority="16" operator="containsText" text="Y">
      <formula>NOT(ISERROR(SEARCH("Y",E60)))</formula>
    </cfRule>
  </conditionalFormatting>
  <conditionalFormatting sqref="B154:AE173">
    <cfRule type="expression" dxfId="6" priority="7">
      <formula>$AH154="HEADING"</formula>
    </cfRule>
  </conditionalFormatting>
  <conditionalFormatting sqref="E19:F20 J19">
    <cfRule type="cellIs" dxfId="5" priority="4" operator="equal">
      <formula>0</formula>
    </cfRule>
  </conditionalFormatting>
  <conditionalFormatting sqref="AH15:AH17">
    <cfRule type="containsText" dxfId="4" priority="3" operator="containsText" text="ERROR">
      <formula>NOT(ISERROR(SEARCH("ERROR",AH15)))</formula>
    </cfRule>
  </conditionalFormatting>
  <conditionalFormatting sqref="AH15:AH17">
    <cfRule type="containsText" dxfId="3" priority="2" operator="containsText" text="TRUE">
      <formula>NOT(ISERROR(SEARCH("TRUE",AH15)))</formula>
    </cfRule>
  </conditionalFormatting>
  <conditionalFormatting sqref="F16">
    <cfRule type="cellIs" dxfId="2" priority="1" operator="equal">
      <formula>0</formula>
    </cfRule>
  </conditionalFormatting>
  <hyperlinks>
    <hyperlink ref="AD2" r:id="rId1" xr:uid="{874F2A1C-A004-4696-B04F-F936FB07C4F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1" manualBreakCount="1">
    <brk id="70"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67C4-A9BD-4E3B-87A2-ACC8562E2897}">
  <dimension ref="B1:E3056"/>
  <sheetViews>
    <sheetView topLeftCell="A2056" workbookViewId="0">
      <selection activeCell="B2072" sqref="B2072"/>
    </sheetView>
  </sheetViews>
  <sheetFormatPr defaultRowHeight="14.5"/>
  <cols>
    <col min="2" max="2" width="16.1796875" style="46" customWidth="1"/>
    <col min="3" max="3" width="61.453125" style="46" customWidth="1"/>
    <col min="4" max="5" width="17.81640625" style="47" customWidth="1"/>
  </cols>
  <sheetData>
    <row r="1" spans="2:5" ht="10" customHeight="1" thickBot="1"/>
    <row r="2" spans="2:5" ht="35.15" customHeight="1" thickBot="1">
      <c r="B2" s="191" t="str">
        <f>IF(OR(ISBLANK(D2),ISBLANK(E2),Order!AJ3="ERROR"),"ERROR","Clear")</f>
        <v>Clear</v>
      </c>
      <c r="C2" s="188" t="s">
        <v>909</v>
      </c>
      <c r="D2" s="189">
        <v>2023</v>
      </c>
      <c r="E2" s="190">
        <f>D2+1</f>
        <v>2024</v>
      </c>
    </row>
    <row r="3" spans="2:5" ht="10" customHeight="1"/>
    <row r="4" spans="2:5">
      <c r="B4" s="836" t="s">
        <v>910</v>
      </c>
      <c r="C4" s="836"/>
      <c r="D4" s="836"/>
      <c r="E4" s="836"/>
    </row>
    <row r="5" spans="2:5" s="45" customFormat="1">
      <c r="B5" s="48" t="s">
        <v>0</v>
      </c>
      <c r="C5" s="48" t="s">
        <v>911</v>
      </c>
      <c r="D5" s="49" t="s">
        <v>912</v>
      </c>
      <c r="E5" s="49" t="s">
        <v>17</v>
      </c>
    </row>
    <row r="6" spans="2:5">
      <c r="B6" s="62" t="s">
        <v>913</v>
      </c>
      <c r="C6" s="46" t="s">
        <v>914</v>
      </c>
      <c r="D6" s="47">
        <v>0</v>
      </c>
      <c r="E6" s="47">
        <v>0</v>
      </c>
    </row>
    <row r="7" spans="2:5">
      <c r="B7" s="62" t="s">
        <v>919</v>
      </c>
      <c r="C7" s="46" t="s">
        <v>920</v>
      </c>
      <c r="D7" s="47">
        <v>0</v>
      </c>
      <c r="E7" s="47">
        <v>0</v>
      </c>
    </row>
    <row r="8" spans="2:5">
      <c r="B8" s="62" t="s">
        <v>921</v>
      </c>
      <c r="C8" s="46" t="s">
        <v>922</v>
      </c>
      <c r="D8" s="47">
        <v>0</v>
      </c>
      <c r="E8" s="47">
        <v>0</v>
      </c>
    </row>
    <row r="9" spans="2:5" ht="29">
      <c r="B9" s="62" t="s">
        <v>915</v>
      </c>
      <c r="C9" s="46" t="s">
        <v>916</v>
      </c>
      <c r="D9" s="47">
        <v>101.58</v>
      </c>
      <c r="E9" s="47">
        <v>101.58</v>
      </c>
    </row>
    <row r="10" spans="2:5">
      <c r="B10" s="62" t="s">
        <v>917</v>
      </c>
      <c r="C10" s="46" t="s">
        <v>918</v>
      </c>
      <c r="D10" s="47">
        <v>1.1200000000000001</v>
      </c>
      <c r="E10" s="47">
        <v>1.1200000000000001</v>
      </c>
    </row>
    <row r="11" spans="2:5">
      <c r="B11" s="62" t="s">
        <v>923</v>
      </c>
      <c r="C11" s="46" t="s">
        <v>924</v>
      </c>
      <c r="D11" s="47">
        <v>18</v>
      </c>
      <c r="E11" s="47">
        <v>18</v>
      </c>
    </row>
    <row r="12" spans="2:5">
      <c r="B12" s="62"/>
    </row>
    <row r="13" spans="2:5">
      <c r="B13" s="62" t="s">
        <v>925</v>
      </c>
      <c r="C13" s="46" t="s">
        <v>926</v>
      </c>
      <c r="D13" s="47">
        <v>1.1200000000000001</v>
      </c>
      <c r="E13" s="47">
        <v>1.1200000000000001</v>
      </c>
    </row>
    <row r="14" spans="2:5">
      <c r="B14" s="62" t="s">
        <v>927</v>
      </c>
      <c r="C14" s="46" t="s">
        <v>928</v>
      </c>
      <c r="D14" s="47">
        <v>1.1200000000000001</v>
      </c>
      <c r="E14" s="47">
        <v>1.1200000000000001</v>
      </c>
    </row>
    <row r="15" spans="2:5">
      <c r="B15" s="62" t="s">
        <v>929</v>
      </c>
      <c r="C15" s="46" t="s">
        <v>930</v>
      </c>
      <c r="D15" s="47">
        <v>37.799999999999997</v>
      </c>
      <c r="E15" s="47">
        <v>37.799999999999997</v>
      </c>
    </row>
    <row r="16" spans="2:5">
      <c r="B16" s="62" t="s">
        <v>931</v>
      </c>
      <c r="C16" s="46" t="s">
        <v>932</v>
      </c>
      <c r="D16" s="47">
        <v>44.55</v>
      </c>
      <c r="E16" s="47">
        <v>44.55</v>
      </c>
    </row>
    <row r="17" spans="2:5">
      <c r="B17" s="62" t="s">
        <v>933</v>
      </c>
      <c r="C17" s="46" t="s">
        <v>934</v>
      </c>
      <c r="D17" s="47">
        <v>44.55</v>
      </c>
      <c r="E17" s="47">
        <v>44.55</v>
      </c>
    </row>
    <row r="18" spans="2:5">
      <c r="B18" s="62"/>
    </row>
    <row r="19" spans="2:5">
      <c r="B19" s="62" t="s">
        <v>913</v>
      </c>
      <c r="C19" s="46" t="s">
        <v>994</v>
      </c>
      <c r="D19" s="47">
        <v>0</v>
      </c>
      <c r="E19" s="47">
        <v>0</v>
      </c>
    </row>
    <row r="20" spans="2:5" ht="43.5">
      <c r="B20" s="62" t="s">
        <v>948</v>
      </c>
      <c r="C20" s="46" t="s">
        <v>949</v>
      </c>
      <c r="D20" s="47">
        <v>168.75</v>
      </c>
      <c r="E20" s="47">
        <v>219.3699</v>
      </c>
    </row>
    <row r="21" spans="2:5" ht="29">
      <c r="B21" s="62" t="s">
        <v>956</v>
      </c>
      <c r="C21" s="46" t="s">
        <v>957</v>
      </c>
      <c r="D21" s="47">
        <v>289.12</v>
      </c>
      <c r="E21" s="47">
        <v>375.82709999999997</v>
      </c>
    </row>
    <row r="22" spans="2:5" ht="58">
      <c r="B22" s="62" t="s">
        <v>958</v>
      </c>
      <c r="C22" s="46" t="s">
        <v>3439</v>
      </c>
      <c r="D22" s="47">
        <v>393.75</v>
      </c>
      <c r="E22" s="47">
        <v>393.75</v>
      </c>
    </row>
    <row r="23" spans="2:5" ht="58">
      <c r="B23" s="62" t="s">
        <v>959</v>
      </c>
      <c r="C23" s="46" t="s">
        <v>3440</v>
      </c>
      <c r="D23" s="47">
        <v>367.5</v>
      </c>
      <c r="E23" s="47">
        <v>477.75</v>
      </c>
    </row>
    <row r="24" spans="2:5" ht="58">
      <c r="B24" s="62" t="s">
        <v>960</v>
      </c>
      <c r="C24" s="46" t="s">
        <v>3441</v>
      </c>
      <c r="D24" s="47">
        <v>289.12</v>
      </c>
      <c r="E24" s="47">
        <v>289.12</v>
      </c>
    </row>
    <row r="25" spans="2:5" ht="58">
      <c r="B25" s="62" t="s">
        <v>961</v>
      </c>
      <c r="C25" s="46" t="s">
        <v>3442</v>
      </c>
      <c r="D25" s="47">
        <v>315</v>
      </c>
      <c r="E25" s="47">
        <v>315</v>
      </c>
    </row>
    <row r="26" spans="2:5">
      <c r="B26" s="62" t="s">
        <v>972</v>
      </c>
      <c r="C26" s="46" t="s">
        <v>973</v>
      </c>
      <c r="D26" s="47">
        <v>195.75</v>
      </c>
      <c r="E26" s="47">
        <v>254.47499999999999</v>
      </c>
    </row>
    <row r="27" spans="2:5" ht="43.5">
      <c r="B27" s="62" t="s">
        <v>974</v>
      </c>
      <c r="C27" s="46" t="s">
        <v>975</v>
      </c>
      <c r="D27" s="47">
        <v>337.5</v>
      </c>
      <c r="E27" s="47">
        <v>438.75</v>
      </c>
    </row>
    <row r="28" spans="2:5">
      <c r="B28" s="62" t="s">
        <v>3443</v>
      </c>
      <c r="C28" s="46" t="s">
        <v>3444</v>
      </c>
      <c r="D28" s="47">
        <v>225</v>
      </c>
      <c r="E28" s="47">
        <v>225</v>
      </c>
    </row>
    <row r="29" spans="2:5">
      <c r="B29" s="62" t="s">
        <v>3445</v>
      </c>
      <c r="C29" s="46" t="s">
        <v>3446</v>
      </c>
      <c r="D29" s="47">
        <v>421.87</v>
      </c>
      <c r="E29" s="47">
        <v>421.87</v>
      </c>
    </row>
    <row r="30" spans="2:5">
      <c r="B30" s="62" t="s">
        <v>943</v>
      </c>
      <c r="C30" s="46" t="s">
        <v>3447</v>
      </c>
      <c r="D30" s="47">
        <v>480.93</v>
      </c>
      <c r="E30" s="47">
        <v>480.93</v>
      </c>
    </row>
    <row r="31" spans="2:5" ht="58">
      <c r="B31" s="62" t="s">
        <v>978</v>
      </c>
      <c r="C31" s="46" t="s">
        <v>979</v>
      </c>
      <c r="D31" s="47">
        <v>289.12</v>
      </c>
      <c r="E31" s="47">
        <v>375.85599999999999</v>
      </c>
    </row>
    <row r="32" spans="2:5">
      <c r="B32" s="62" t="s">
        <v>954</v>
      </c>
      <c r="C32" s="46" t="s">
        <v>955</v>
      </c>
      <c r="D32" s="47">
        <v>464.1</v>
      </c>
      <c r="E32" s="47">
        <v>603.33000000000004</v>
      </c>
    </row>
    <row r="33" spans="2:5" ht="29">
      <c r="B33" s="62" t="s">
        <v>964</v>
      </c>
      <c r="C33" s="46" t="s">
        <v>965</v>
      </c>
      <c r="D33" s="47">
        <v>367.5</v>
      </c>
      <c r="E33" s="47">
        <v>477.75</v>
      </c>
    </row>
    <row r="34" spans="2:5">
      <c r="B34" s="62" t="s">
        <v>970</v>
      </c>
      <c r="C34" s="46" t="s">
        <v>971</v>
      </c>
      <c r="D34" s="47">
        <v>164.85</v>
      </c>
      <c r="E34" s="47">
        <v>164.85</v>
      </c>
    </row>
    <row r="35" spans="2:5" ht="43.5">
      <c r="B35" s="62" t="s">
        <v>935</v>
      </c>
      <c r="C35" s="46" t="s">
        <v>936</v>
      </c>
      <c r="D35" s="47">
        <v>51.97</v>
      </c>
      <c r="E35" s="47">
        <v>67.561000000000007</v>
      </c>
    </row>
    <row r="36" spans="2:5" ht="43.5">
      <c r="B36" s="62" t="s">
        <v>937</v>
      </c>
      <c r="C36" s="46" t="s">
        <v>938</v>
      </c>
      <c r="D36" s="47">
        <v>55.65</v>
      </c>
      <c r="E36" s="47">
        <v>72.344999999999999</v>
      </c>
    </row>
    <row r="37" spans="2:5">
      <c r="B37" s="62" t="s">
        <v>950</v>
      </c>
      <c r="C37" s="46" t="s">
        <v>951</v>
      </c>
      <c r="D37" s="47">
        <v>28.12</v>
      </c>
      <c r="E37" s="47">
        <v>36.555999999999997</v>
      </c>
    </row>
    <row r="38" spans="2:5">
      <c r="B38" s="62" t="s">
        <v>976</v>
      </c>
      <c r="C38" s="46" t="s">
        <v>977</v>
      </c>
      <c r="D38" s="47">
        <v>0</v>
      </c>
      <c r="E38" s="47">
        <v>0</v>
      </c>
    </row>
    <row r="39" spans="2:5" ht="29">
      <c r="B39" s="62" t="s">
        <v>966</v>
      </c>
      <c r="C39" s="46" t="s">
        <v>967</v>
      </c>
      <c r="D39" s="47">
        <v>281.25</v>
      </c>
      <c r="E39" s="47">
        <v>365.625</v>
      </c>
    </row>
    <row r="40" spans="2:5" ht="29">
      <c r="B40" s="62" t="s">
        <v>980</v>
      </c>
      <c r="C40" s="46" t="s">
        <v>981</v>
      </c>
      <c r="D40" s="47">
        <v>289.12</v>
      </c>
      <c r="E40" s="47">
        <v>375.85599999999999</v>
      </c>
    </row>
    <row r="41" spans="2:5" ht="43.5">
      <c r="B41" s="62" t="s">
        <v>982</v>
      </c>
      <c r="C41" s="46" t="s">
        <v>983</v>
      </c>
      <c r="D41" s="47">
        <v>457.87</v>
      </c>
      <c r="E41" s="47">
        <v>595.23099999999999</v>
      </c>
    </row>
    <row r="42" spans="2:5" ht="43.5">
      <c r="B42" s="62" t="s">
        <v>984</v>
      </c>
      <c r="C42" s="46" t="s">
        <v>985</v>
      </c>
      <c r="D42" s="47">
        <v>457.87</v>
      </c>
      <c r="E42" s="47">
        <v>595.23099999999999</v>
      </c>
    </row>
    <row r="43" spans="2:5" ht="43.5">
      <c r="B43" s="62" t="s">
        <v>986</v>
      </c>
      <c r="C43" s="46" t="s">
        <v>987</v>
      </c>
      <c r="D43" s="47">
        <v>457.87</v>
      </c>
      <c r="E43" s="47">
        <v>595.23099999999999</v>
      </c>
    </row>
    <row r="44" spans="2:5" ht="43.5">
      <c r="B44" s="62" t="s">
        <v>988</v>
      </c>
      <c r="C44" s="46" t="s">
        <v>989</v>
      </c>
      <c r="D44" s="47">
        <v>0</v>
      </c>
      <c r="E44" s="47">
        <v>0</v>
      </c>
    </row>
    <row r="45" spans="2:5">
      <c r="B45" s="62" t="s">
        <v>962</v>
      </c>
      <c r="C45" s="46" t="s">
        <v>963</v>
      </c>
      <c r="D45" s="47">
        <v>0</v>
      </c>
      <c r="E45" s="47">
        <v>0</v>
      </c>
    </row>
    <row r="46" spans="2:5">
      <c r="B46" s="62" t="s">
        <v>990</v>
      </c>
      <c r="C46" s="46" t="s">
        <v>991</v>
      </c>
      <c r="D46" s="47">
        <v>50.62</v>
      </c>
      <c r="E46" s="47">
        <v>65.805999999999997</v>
      </c>
    </row>
    <row r="47" spans="2:5">
      <c r="B47" s="62" t="s">
        <v>992</v>
      </c>
      <c r="C47" s="46" t="s">
        <v>993</v>
      </c>
      <c r="D47" s="47">
        <v>30.37</v>
      </c>
      <c r="E47" s="47">
        <v>39.481000000000002</v>
      </c>
    </row>
    <row r="48" spans="2:5">
      <c r="B48" s="62" t="s">
        <v>944</v>
      </c>
      <c r="C48" s="46" t="s">
        <v>945</v>
      </c>
      <c r="D48" s="47">
        <v>11.58</v>
      </c>
      <c r="E48" s="47">
        <v>15.054</v>
      </c>
    </row>
    <row r="49" spans="2:5">
      <c r="B49" s="62" t="s">
        <v>946</v>
      </c>
      <c r="C49" s="46" t="s">
        <v>947</v>
      </c>
      <c r="D49" s="47">
        <v>69.3</v>
      </c>
      <c r="E49" s="47">
        <v>90.09</v>
      </c>
    </row>
    <row r="50" spans="2:5">
      <c r="B50" s="62" t="s">
        <v>939</v>
      </c>
      <c r="C50" s="46" t="s">
        <v>940</v>
      </c>
      <c r="D50" s="47">
        <v>0</v>
      </c>
      <c r="E50" s="47">
        <v>0</v>
      </c>
    </row>
    <row r="51" spans="2:5">
      <c r="B51" s="62" t="s">
        <v>941</v>
      </c>
      <c r="C51" s="46" t="s">
        <v>942</v>
      </c>
      <c r="D51" s="47">
        <v>0</v>
      </c>
      <c r="E51" s="47">
        <v>0</v>
      </c>
    </row>
    <row r="52" spans="2:5" ht="29">
      <c r="B52" s="62" t="s">
        <v>952</v>
      </c>
      <c r="C52" s="46" t="s">
        <v>953</v>
      </c>
      <c r="D52" s="47">
        <v>509.62</v>
      </c>
      <c r="E52" s="47">
        <v>662.50599999999997</v>
      </c>
    </row>
    <row r="53" spans="2:5">
      <c r="B53" s="62" t="s">
        <v>968</v>
      </c>
      <c r="C53" s="46" t="s">
        <v>969</v>
      </c>
      <c r="D53" s="47">
        <v>46.68</v>
      </c>
      <c r="E53" s="47">
        <v>60.683999999999997</v>
      </c>
    </row>
    <row r="54" spans="2:5">
      <c r="B54" s="62"/>
    </row>
    <row r="55" spans="2:5">
      <c r="B55" s="62" t="s">
        <v>995</v>
      </c>
      <c r="C55" s="46" t="s">
        <v>996</v>
      </c>
      <c r="D55" s="47">
        <v>433.12</v>
      </c>
      <c r="E55" s="47">
        <v>563.05600000000004</v>
      </c>
    </row>
    <row r="56" spans="2:5">
      <c r="B56" s="62" t="s">
        <v>997</v>
      </c>
      <c r="C56" s="46" t="s">
        <v>998</v>
      </c>
      <c r="D56" s="47">
        <v>4817.68</v>
      </c>
      <c r="E56" s="47">
        <v>6262.9840000000004</v>
      </c>
    </row>
    <row r="57" spans="2:5">
      <c r="B57" s="62" t="s">
        <v>999</v>
      </c>
      <c r="C57" s="46" t="s">
        <v>1000</v>
      </c>
      <c r="D57" s="47">
        <v>2296.12</v>
      </c>
      <c r="E57" s="47">
        <v>2984.9560000000001</v>
      </c>
    </row>
    <row r="58" spans="2:5">
      <c r="B58" s="62" t="s">
        <v>1001</v>
      </c>
      <c r="C58" s="46" t="s">
        <v>1002</v>
      </c>
      <c r="D58" s="47">
        <v>1090.1199999999999</v>
      </c>
      <c r="E58" s="47">
        <v>1417.1559999999999</v>
      </c>
    </row>
    <row r="59" spans="2:5">
      <c r="B59" s="62" t="s">
        <v>1003</v>
      </c>
      <c r="C59" s="46" t="s">
        <v>1004</v>
      </c>
      <c r="D59" s="47">
        <v>579.37</v>
      </c>
      <c r="E59" s="47">
        <v>753.18100000000004</v>
      </c>
    </row>
    <row r="60" spans="2:5">
      <c r="B60" s="62" t="s">
        <v>1005</v>
      </c>
      <c r="C60" s="46" t="s">
        <v>1006</v>
      </c>
      <c r="D60" s="47">
        <v>6516.83</v>
      </c>
      <c r="E60" s="47">
        <v>8471.8790000000008</v>
      </c>
    </row>
    <row r="61" spans="2:5">
      <c r="B61" s="62" t="s">
        <v>1007</v>
      </c>
      <c r="C61" s="46" t="s">
        <v>1008</v>
      </c>
      <c r="D61" s="47">
        <v>7729.52</v>
      </c>
      <c r="E61" s="47">
        <v>10048.376</v>
      </c>
    </row>
    <row r="62" spans="2:5">
      <c r="B62" s="62" t="s">
        <v>1009</v>
      </c>
      <c r="C62" s="46" t="s">
        <v>1010</v>
      </c>
      <c r="D62" s="47">
        <v>9334.92</v>
      </c>
      <c r="E62" s="47">
        <v>12135.396000000001</v>
      </c>
    </row>
    <row r="63" spans="2:5">
      <c r="B63" s="62" t="s">
        <v>1011</v>
      </c>
      <c r="C63" s="46" t="s">
        <v>1012</v>
      </c>
      <c r="D63" s="47">
        <v>1856.16</v>
      </c>
      <c r="E63" s="47">
        <v>2413.0079999999998</v>
      </c>
    </row>
    <row r="64" spans="2:5">
      <c r="B64" s="62" t="s">
        <v>1013</v>
      </c>
      <c r="C64" s="46" t="s">
        <v>1014</v>
      </c>
      <c r="D64" s="47">
        <v>941.62</v>
      </c>
      <c r="E64" s="47">
        <v>1224.106</v>
      </c>
    </row>
    <row r="65" spans="2:5">
      <c r="B65" s="62" t="s">
        <v>1015</v>
      </c>
      <c r="C65" s="46" t="s">
        <v>1016</v>
      </c>
      <c r="D65" s="47">
        <v>2868.89</v>
      </c>
      <c r="E65" s="47">
        <v>3729.5569999999998</v>
      </c>
    </row>
    <row r="66" spans="2:5">
      <c r="B66" s="62" t="s">
        <v>1017</v>
      </c>
      <c r="C66" s="46" t="s">
        <v>1018</v>
      </c>
      <c r="D66" s="47">
        <v>1451.25</v>
      </c>
      <c r="E66" s="47">
        <v>1886.625</v>
      </c>
    </row>
    <row r="67" spans="2:5">
      <c r="B67" s="62" t="s">
        <v>1019</v>
      </c>
      <c r="C67" s="46" t="s">
        <v>1020</v>
      </c>
      <c r="D67" s="47">
        <v>288</v>
      </c>
      <c r="E67" s="47">
        <v>374.4</v>
      </c>
    </row>
    <row r="68" spans="2:5">
      <c r="B68" s="62"/>
    </row>
    <row r="69" spans="2:5">
      <c r="B69" s="62" t="s">
        <v>1021</v>
      </c>
      <c r="C69" s="46" t="s">
        <v>1022</v>
      </c>
      <c r="D69" s="47">
        <v>0</v>
      </c>
      <c r="E69" s="47">
        <v>0</v>
      </c>
    </row>
    <row r="70" spans="2:5">
      <c r="B70" s="62" t="s">
        <v>1023</v>
      </c>
      <c r="C70" s="46" t="s">
        <v>1024</v>
      </c>
      <c r="D70" s="47">
        <v>0</v>
      </c>
      <c r="E70" s="47">
        <v>0</v>
      </c>
    </row>
    <row r="71" spans="2:5">
      <c r="B71" s="62" t="s">
        <v>1025</v>
      </c>
      <c r="C71" s="46" t="s">
        <v>1026</v>
      </c>
      <c r="D71" s="47">
        <v>0</v>
      </c>
      <c r="E71" s="47">
        <v>0</v>
      </c>
    </row>
    <row r="72" spans="2:5">
      <c r="B72" s="62" t="s">
        <v>1027</v>
      </c>
      <c r="C72" s="46" t="s">
        <v>1028</v>
      </c>
      <c r="D72" s="47">
        <v>0</v>
      </c>
      <c r="E72" s="47">
        <v>0</v>
      </c>
    </row>
    <row r="73" spans="2:5">
      <c r="B73" s="62" t="s">
        <v>1029</v>
      </c>
      <c r="C73" s="46" t="s">
        <v>1030</v>
      </c>
      <c r="D73" s="47">
        <v>0</v>
      </c>
      <c r="E73" s="47">
        <v>0</v>
      </c>
    </row>
    <row r="74" spans="2:5">
      <c r="B74" s="62" t="s">
        <v>1031</v>
      </c>
      <c r="C74" s="46" t="s">
        <v>1032</v>
      </c>
      <c r="D74" s="47">
        <v>0</v>
      </c>
      <c r="E74" s="47">
        <v>0</v>
      </c>
    </row>
    <row r="75" spans="2:5">
      <c r="B75" s="62" t="s">
        <v>1033</v>
      </c>
      <c r="C75" s="46" t="s">
        <v>1034</v>
      </c>
      <c r="D75" s="47">
        <v>0</v>
      </c>
      <c r="E75" s="47">
        <v>0</v>
      </c>
    </row>
    <row r="76" spans="2:5">
      <c r="B76" s="62" t="s">
        <v>1035</v>
      </c>
      <c r="C76" s="46" t="s">
        <v>1036</v>
      </c>
      <c r="D76" s="47">
        <v>0</v>
      </c>
      <c r="E76" s="47">
        <v>0</v>
      </c>
    </row>
    <row r="77" spans="2:5">
      <c r="B77" s="62" t="s">
        <v>3448</v>
      </c>
      <c r="C77" s="46" t="s">
        <v>3449</v>
      </c>
      <c r="D77" s="47">
        <v>225</v>
      </c>
      <c r="E77" s="47">
        <v>225</v>
      </c>
    </row>
    <row r="78" spans="2:5">
      <c r="B78" s="62" t="s">
        <v>3450</v>
      </c>
      <c r="C78" s="46" t="s">
        <v>3451</v>
      </c>
      <c r="D78" s="47">
        <v>0</v>
      </c>
      <c r="E78" s="47">
        <v>0</v>
      </c>
    </row>
    <row r="79" spans="2:5">
      <c r="B79" s="62" t="s">
        <v>1037</v>
      </c>
      <c r="C79" s="46" t="s">
        <v>1038</v>
      </c>
      <c r="D79" s="47">
        <v>0</v>
      </c>
      <c r="E79" s="47">
        <v>0</v>
      </c>
    </row>
    <row r="80" spans="2:5">
      <c r="B80" s="62"/>
    </row>
    <row r="81" spans="2:5" ht="29">
      <c r="B81" s="62" t="s">
        <v>948</v>
      </c>
      <c r="C81" s="46" t="s">
        <v>1039</v>
      </c>
      <c r="D81" s="47">
        <v>148.5</v>
      </c>
      <c r="E81" s="47">
        <v>193.05</v>
      </c>
    </row>
    <row r="82" spans="2:5" ht="43.5">
      <c r="B82" s="62" t="s">
        <v>982</v>
      </c>
      <c r="C82" s="46" t="s">
        <v>983</v>
      </c>
      <c r="D82" s="47">
        <v>430.87</v>
      </c>
      <c r="E82" s="47">
        <v>560.13099999999997</v>
      </c>
    </row>
    <row r="83" spans="2:5" ht="43.5">
      <c r="B83" s="62" t="s">
        <v>984</v>
      </c>
      <c r="C83" s="46" t="s">
        <v>985</v>
      </c>
      <c r="D83" s="47">
        <v>430.87</v>
      </c>
      <c r="E83" s="47">
        <v>560.13099999999997</v>
      </c>
    </row>
    <row r="84" spans="2:5" ht="43.5">
      <c r="B84" s="62" t="s">
        <v>986</v>
      </c>
      <c r="C84" s="46" t="s">
        <v>987</v>
      </c>
      <c r="D84" s="47">
        <v>430.87</v>
      </c>
      <c r="E84" s="47">
        <v>560.13099999999997</v>
      </c>
    </row>
    <row r="85" spans="2:5">
      <c r="B85" s="62" t="s">
        <v>990</v>
      </c>
      <c r="C85" s="46" t="s">
        <v>991</v>
      </c>
      <c r="D85" s="47">
        <v>35.770000000000003</v>
      </c>
      <c r="E85" s="47">
        <v>46.500999999999998</v>
      </c>
    </row>
    <row r="86" spans="2:5">
      <c r="B86" s="62" t="s">
        <v>992</v>
      </c>
      <c r="C86" s="46" t="s">
        <v>993</v>
      </c>
      <c r="D86" s="47">
        <v>21.26</v>
      </c>
      <c r="E86" s="47">
        <v>27.638000000000002</v>
      </c>
    </row>
    <row r="87" spans="2:5">
      <c r="B87" s="62" t="s">
        <v>968</v>
      </c>
      <c r="C87" s="46" t="s">
        <v>969</v>
      </c>
      <c r="D87" s="47">
        <v>44.1</v>
      </c>
      <c r="E87" s="47">
        <v>57.33</v>
      </c>
    </row>
    <row r="88" spans="2:5">
      <c r="B88" s="62"/>
    </row>
    <row r="89" spans="2:5">
      <c r="B89" s="62" t="s">
        <v>350</v>
      </c>
      <c r="C89" s="46" t="s">
        <v>1040</v>
      </c>
      <c r="D89" s="47">
        <v>17.88</v>
      </c>
      <c r="E89" s="47">
        <v>23.244</v>
      </c>
    </row>
    <row r="90" spans="2:5">
      <c r="B90" s="62" t="s">
        <v>353</v>
      </c>
      <c r="C90" s="46" t="s">
        <v>1041</v>
      </c>
      <c r="D90" s="47">
        <v>328.5</v>
      </c>
      <c r="E90" s="47">
        <v>427.05</v>
      </c>
    </row>
    <row r="91" spans="2:5" ht="29">
      <c r="B91" s="62" t="s">
        <v>1042</v>
      </c>
      <c r="C91" s="46" t="s">
        <v>1043</v>
      </c>
      <c r="D91" s="47">
        <v>318.37</v>
      </c>
      <c r="E91" s="47">
        <v>318.37</v>
      </c>
    </row>
    <row r="92" spans="2:5">
      <c r="B92" s="62" t="s">
        <v>347</v>
      </c>
      <c r="C92" s="46" t="s">
        <v>1044</v>
      </c>
      <c r="D92" s="47">
        <v>318.37</v>
      </c>
      <c r="E92" s="47">
        <v>413.88099999999997</v>
      </c>
    </row>
    <row r="93" spans="2:5">
      <c r="B93" s="62"/>
    </row>
    <row r="94" spans="2:5">
      <c r="B94" s="62" t="s">
        <v>357</v>
      </c>
      <c r="C94" s="46" t="s">
        <v>1045</v>
      </c>
      <c r="D94" s="47">
        <v>7.87</v>
      </c>
      <c r="E94" s="47">
        <v>10.231</v>
      </c>
    </row>
    <row r="95" spans="2:5">
      <c r="B95" s="62" t="s">
        <v>363</v>
      </c>
      <c r="C95" s="46" t="s">
        <v>1046</v>
      </c>
      <c r="D95" s="47">
        <v>1.8</v>
      </c>
      <c r="E95" s="47">
        <v>2.34</v>
      </c>
    </row>
    <row r="96" spans="2:5">
      <c r="B96" s="62" t="s">
        <v>360</v>
      </c>
      <c r="C96" s="46" t="s">
        <v>1050</v>
      </c>
      <c r="D96" s="47">
        <v>21.26</v>
      </c>
      <c r="E96" s="47">
        <v>27.638000000000002</v>
      </c>
    </row>
    <row r="97" spans="2:5">
      <c r="B97" s="62" t="s">
        <v>1047</v>
      </c>
      <c r="C97" s="46" t="s">
        <v>1048</v>
      </c>
      <c r="D97" s="47">
        <v>24.75</v>
      </c>
      <c r="E97" s="47">
        <v>32.174999999999997</v>
      </c>
    </row>
    <row r="98" spans="2:5" ht="29">
      <c r="B98" s="62" t="s">
        <v>366</v>
      </c>
      <c r="C98" s="46" t="s">
        <v>1049</v>
      </c>
      <c r="D98" s="47">
        <v>24.75</v>
      </c>
      <c r="E98" s="47">
        <v>32.174999999999997</v>
      </c>
    </row>
    <row r="99" spans="2:5">
      <c r="B99" s="62"/>
    </row>
    <row r="100" spans="2:5">
      <c r="B100" s="62" t="s">
        <v>1055</v>
      </c>
      <c r="C100" s="46" t="s">
        <v>1056</v>
      </c>
      <c r="D100" s="47">
        <v>35.549999999999997</v>
      </c>
      <c r="E100" s="47">
        <v>46.215000000000003</v>
      </c>
    </row>
    <row r="101" spans="2:5">
      <c r="B101" s="62" t="s">
        <v>1057</v>
      </c>
      <c r="C101" s="46" t="s">
        <v>1058</v>
      </c>
      <c r="D101" s="47">
        <v>35.549999999999997</v>
      </c>
      <c r="E101" s="47">
        <v>46.215000000000003</v>
      </c>
    </row>
    <row r="102" spans="2:5">
      <c r="B102" s="62" t="s">
        <v>1059</v>
      </c>
      <c r="C102" s="46" t="s">
        <v>1060</v>
      </c>
      <c r="D102" s="47">
        <v>35.549999999999997</v>
      </c>
      <c r="E102" s="47">
        <v>46.215000000000003</v>
      </c>
    </row>
    <row r="103" spans="2:5">
      <c r="B103" s="62" t="s">
        <v>1061</v>
      </c>
      <c r="C103" s="46" t="s">
        <v>1062</v>
      </c>
      <c r="D103" s="47">
        <v>48.03</v>
      </c>
      <c r="E103" s="47">
        <v>62.439</v>
      </c>
    </row>
    <row r="104" spans="2:5">
      <c r="B104" s="62" t="s">
        <v>377</v>
      </c>
      <c r="C104" s="46" t="s">
        <v>1063</v>
      </c>
      <c r="D104" s="47">
        <v>53.66</v>
      </c>
      <c r="E104" s="47">
        <v>69.757999999999996</v>
      </c>
    </row>
    <row r="105" spans="2:5">
      <c r="B105" s="62" t="s">
        <v>375</v>
      </c>
      <c r="C105" s="46" t="s">
        <v>1064</v>
      </c>
      <c r="D105" s="47">
        <v>35.549999999999997</v>
      </c>
      <c r="E105" s="47">
        <v>46.215000000000003</v>
      </c>
    </row>
    <row r="106" spans="2:5">
      <c r="B106" s="62" t="s">
        <v>1065</v>
      </c>
      <c r="C106" s="46" t="s">
        <v>1066</v>
      </c>
      <c r="D106" s="47">
        <v>58.38</v>
      </c>
      <c r="E106" s="47">
        <v>75.894000000000005</v>
      </c>
    </row>
    <row r="107" spans="2:5">
      <c r="B107" s="62" t="s">
        <v>1051</v>
      </c>
      <c r="C107" s="46" t="s">
        <v>1052</v>
      </c>
      <c r="D107" s="47">
        <v>303.75</v>
      </c>
      <c r="E107" s="47">
        <v>394.875</v>
      </c>
    </row>
    <row r="108" spans="2:5">
      <c r="B108" s="62" t="s">
        <v>1053</v>
      </c>
      <c r="C108" s="46" t="s">
        <v>1054</v>
      </c>
      <c r="D108" s="47">
        <v>4.25</v>
      </c>
      <c r="E108" s="47">
        <v>5.5250000000000004</v>
      </c>
    </row>
    <row r="109" spans="2:5" ht="29">
      <c r="B109" s="62" t="s">
        <v>393</v>
      </c>
      <c r="C109" s="46" t="s">
        <v>1067</v>
      </c>
      <c r="D109" s="47">
        <v>150.75</v>
      </c>
      <c r="E109" s="47">
        <v>195.97499999999999</v>
      </c>
    </row>
    <row r="110" spans="2:5" ht="29">
      <c r="B110" s="62" t="s">
        <v>396</v>
      </c>
      <c r="C110" s="46" t="s">
        <v>1068</v>
      </c>
      <c r="D110" s="47">
        <v>7.87</v>
      </c>
      <c r="E110" s="47">
        <v>10.231</v>
      </c>
    </row>
    <row r="111" spans="2:5" ht="29">
      <c r="B111" s="62" t="s">
        <v>1069</v>
      </c>
      <c r="C111" s="46" t="s">
        <v>1070</v>
      </c>
      <c r="D111" s="47">
        <v>7.87</v>
      </c>
      <c r="E111" s="47">
        <v>10.231</v>
      </c>
    </row>
    <row r="112" spans="2:5">
      <c r="B112" s="62"/>
    </row>
    <row r="113" spans="2:5">
      <c r="B113" s="62" t="s">
        <v>334</v>
      </c>
      <c r="C113" s="46" t="s">
        <v>1071</v>
      </c>
      <c r="D113" s="47">
        <v>17.03</v>
      </c>
      <c r="E113" s="47">
        <v>22.138999999999999</v>
      </c>
    </row>
    <row r="114" spans="2:5">
      <c r="B114" s="62" t="s">
        <v>319</v>
      </c>
      <c r="C114" s="46" t="s">
        <v>1072</v>
      </c>
      <c r="D114" s="47">
        <v>25.87</v>
      </c>
      <c r="E114" s="47">
        <v>33.631</v>
      </c>
    </row>
    <row r="115" spans="2:5">
      <c r="B115" s="62" t="s">
        <v>325</v>
      </c>
      <c r="C115" s="46" t="s">
        <v>1073</v>
      </c>
      <c r="D115" s="47">
        <v>25.87</v>
      </c>
      <c r="E115" s="47">
        <v>33.631</v>
      </c>
    </row>
    <row r="116" spans="2:5">
      <c r="B116" s="62" t="s">
        <v>328</v>
      </c>
      <c r="C116" s="46" t="s">
        <v>1074</v>
      </c>
      <c r="D116" s="47">
        <v>29.25</v>
      </c>
      <c r="E116" s="47">
        <v>38.024999999999999</v>
      </c>
    </row>
    <row r="117" spans="2:5">
      <c r="B117" s="62" t="s">
        <v>322</v>
      </c>
      <c r="C117" s="46" t="s">
        <v>1075</v>
      </c>
      <c r="D117" s="47">
        <v>25.87</v>
      </c>
      <c r="E117" s="47">
        <v>33.631</v>
      </c>
    </row>
    <row r="118" spans="2:5">
      <c r="B118" s="62" t="s">
        <v>316</v>
      </c>
      <c r="C118" s="46" t="s">
        <v>1076</v>
      </c>
      <c r="D118" s="47">
        <v>25.87</v>
      </c>
      <c r="E118" s="47">
        <v>33.631</v>
      </c>
    </row>
    <row r="119" spans="2:5">
      <c r="B119" s="62" t="s">
        <v>331</v>
      </c>
      <c r="C119" s="46" t="s">
        <v>1077</v>
      </c>
      <c r="D119" s="47">
        <v>25.87</v>
      </c>
      <c r="E119" s="47">
        <v>33.631</v>
      </c>
    </row>
    <row r="120" spans="2:5">
      <c r="B120" s="62" t="s">
        <v>343</v>
      </c>
      <c r="C120" s="46" t="s">
        <v>344</v>
      </c>
      <c r="D120" s="47">
        <v>108.28</v>
      </c>
      <c r="E120" s="47">
        <v>140.76400000000001</v>
      </c>
    </row>
    <row r="121" spans="2:5">
      <c r="B121" s="62" t="s">
        <v>340</v>
      </c>
      <c r="C121" s="46" t="s">
        <v>1078</v>
      </c>
      <c r="D121" s="47">
        <v>31.02</v>
      </c>
      <c r="E121" s="47">
        <v>40.326000000000001</v>
      </c>
    </row>
    <row r="122" spans="2:5">
      <c r="B122" s="62" t="s">
        <v>337</v>
      </c>
      <c r="C122" s="46" t="s">
        <v>1079</v>
      </c>
      <c r="D122" s="47">
        <v>20.92</v>
      </c>
      <c r="E122" s="47">
        <v>27.196000000000002</v>
      </c>
    </row>
    <row r="123" spans="2:5">
      <c r="B123" s="62" t="s">
        <v>3437</v>
      </c>
      <c r="C123" s="46" t="s">
        <v>3438</v>
      </c>
      <c r="D123" s="47">
        <v>0</v>
      </c>
      <c r="E123" s="47">
        <v>0</v>
      </c>
    </row>
    <row r="124" spans="2:5">
      <c r="B124" s="62"/>
    </row>
    <row r="125" spans="2:5">
      <c r="B125" s="62" t="s">
        <v>1086</v>
      </c>
      <c r="C125" s="46" t="s">
        <v>1087</v>
      </c>
      <c r="D125" s="47">
        <v>66.66</v>
      </c>
      <c r="E125" s="47">
        <v>66.66</v>
      </c>
    </row>
    <row r="126" spans="2:5">
      <c r="B126" s="62" t="s">
        <v>3435</v>
      </c>
      <c r="C126" s="46" t="s">
        <v>3436</v>
      </c>
      <c r="D126" s="47">
        <v>26.71</v>
      </c>
      <c r="E126" s="47">
        <v>26.71</v>
      </c>
    </row>
    <row r="127" spans="2:5">
      <c r="B127" s="62" t="s">
        <v>1080</v>
      </c>
      <c r="C127" s="46" t="s">
        <v>1081</v>
      </c>
      <c r="D127" s="47">
        <v>0</v>
      </c>
      <c r="E127" s="47">
        <v>0</v>
      </c>
    </row>
    <row r="128" spans="2:5">
      <c r="B128" s="62" t="s">
        <v>298</v>
      </c>
      <c r="C128" s="46" t="s">
        <v>1082</v>
      </c>
      <c r="D128" s="47">
        <v>232.87</v>
      </c>
      <c r="E128" s="47">
        <v>302.73099999999999</v>
      </c>
    </row>
    <row r="129" spans="2:5">
      <c r="B129" s="62" t="s">
        <v>301</v>
      </c>
      <c r="C129" s="46" t="s">
        <v>1083</v>
      </c>
      <c r="D129" s="47">
        <v>407.25</v>
      </c>
      <c r="E129" s="47">
        <v>529.42499999999995</v>
      </c>
    </row>
    <row r="130" spans="2:5">
      <c r="B130" s="62" t="s">
        <v>1084</v>
      </c>
      <c r="C130" s="46" t="s">
        <v>1085</v>
      </c>
      <c r="D130" s="47">
        <v>0</v>
      </c>
      <c r="E130" s="47">
        <v>0</v>
      </c>
    </row>
    <row r="131" spans="2:5">
      <c r="B131" s="62" t="s">
        <v>1084</v>
      </c>
      <c r="C131" s="46" t="s">
        <v>1085</v>
      </c>
      <c r="D131" s="47">
        <v>0</v>
      </c>
      <c r="E131" s="47">
        <v>0</v>
      </c>
    </row>
    <row r="132" spans="2:5">
      <c r="B132" s="62" t="s">
        <v>1088</v>
      </c>
      <c r="C132" s="46" t="s">
        <v>1089</v>
      </c>
      <c r="D132" s="47">
        <v>20.440000000000001</v>
      </c>
      <c r="E132" s="47">
        <v>20.440000000000001</v>
      </c>
    </row>
    <row r="133" spans="2:5">
      <c r="B133" s="62" t="s">
        <v>1090</v>
      </c>
      <c r="C133" s="46" t="s">
        <v>1091</v>
      </c>
      <c r="D133" s="47">
        <v>16.52</v>
      </c>
      <c r="E133" s="47">
        <v>16.52</v>
      </c>
    </row>
    <row r="134" spans="2:5">
      <c r="B134" s="62" t="s">
        <v>1092</v>
      </c>
      <c r="C134" s="46" t="s">
        <v>1093</v>
      </c>
      <c r="D134" s="47">
        <v>0</v>
      </c>
      <c r="E134" s="47">
        <v>0</v>
      </c>
    </row>
    <row r="135" spans="2:5">
      <c r="B135" s="62" t="s">
        <v>1094</v>
      </c>
      <c r="C135" s="46" t="s">
        <v>1095</v>
      </c>
      <c r="D135" s="47">
        <v>20.440000000000001</v>
      </c>
      <c r="E135" s="47">
        <v>20.440000000000001</v>
      </c>
    </row>
    <row r="136" spans="2:5" ht="29">
      <c r="B136" s="62" t="s">
        <v>308</v>
      </c>
      <c r="C136" s="46" t="s">
        <v>1096</v>
      </c>
      <c r="D136" s="47">
        <v>20.440000000000001</v>
      </c>
      <c r="E136" s="47">
        <v>24.998100000000001</v>
      </c>
    </row>
    <row r="137" spans="2:5">
      <c r="B137" s="62"/>
    </row>
    <row r="138" spans="2:5">
      <c r="B138" s="62" t="s">
        <v>1097</v>
      </c>
      <c r="C138" s="46" t="s">
        <v>1098</v>
      </c>
      <c r="D138" s="47">
        <v>303.77999999999997</v>
      </c>
      <c r="E138" s="47">
        <v>303.77999999999997</v>
      </c>
    </row>
    <row r="139" spans="2:5">
      <c r="B139" s="62" t="s">
        <v>1099</v>
      </c>
      <c r="C139" s="46" t="s">
        <v>1100</v>
      </c>
      <c r="D139" s="47">
        <v>309.75</v>
      </c>
      <c r="E139" s="47">
        <v>309.75</v>
      </c>
    </row>
    <row r="140" spans="2:5">
      <c r="B140" s="62" t="s">
        <v>1101</v>
      </c>
      <c r="C140" s="46" t="s">
        <v>1102</v>
      </c>
      <c r="D140" s="47">
        <v>317.25</v>
      </c>
      <c r="E140" s="47">
        <v>317.25</v>
      </c>
    </row>
    <row r="141" spans="2:5">
      <c r="B141" s="62" t="s">
        <v>1103</v>
      </c>
      <c r="C141" s="46" t="s">
        <v>1104</v>
      </c>
      <c r="D141" s="47">
        <v>336.74</v>
      </c>
      <c r="E141" s="47">
        <v>336.74</v>
      </c>
    </row>
    <row r="142" spans="2:5">
      <c r="B142" s="62" t="s">
        <v>1105</v>
      </c>
      <c r="C142" s="46" t="s">
        <v>1106</v>
      </c>
      <c r="D142" s="47">
        <v>370.57</v>
      </c>
      <c r="E142" s="47">
        <v>370.57</v>
      </c>
    </row>
    <row r="143" spans="2:5">
      <c r="B143" s="62" t="s">
        <v>1107</v>
      </c>
      <c r="C143" s="46" t="s">
        <v>1108</v>
      </c>
      <c r="D143" s="47">
        <v>78.75</v>
      </c>
      <c r="E143" s="47">
        <v>78.75</v>
      </c>
    </row>
    <row r="144" spans="2:5">
      <c r="B144" s="62" t="s">
        <v>1109</v>
      </c>
      <c r="C144" s="46" t="s">
        <v>1110</v>
      </c>
      <c r="D144" s="47">
        <v>404.35</v>
      </c>
      <c r="E144" s="47">
        <v>404.35</v>
      </c>
    </row>
    <row r="145" spans="2:5">
      <c r="B145" s="62" t="s">
        <v>1111</v>
      </c>
      <c r="C145" s="46" t="s">
        <v>1112</v>
      </c>
      <c r="D145" s="47">
        <v>1.1000000000000001</v>
      </c>
      <c r="E145" s="47">
        <v>1.1000000000000001</v>
      </c>
    </row>
    <row r="146" spans="2:5">
      <c r="B146" s="62" t="s">
        <v>1113</v>
      </c>
      <c r="C146" s="46" t="s">
        <v>1114</v>
      </c>
      <c r="D146" s="47">
        <v>20.440000000000001</v>
      </c>
      <c r="E146" s="47">
        <v>20.440000000000001</v>
      </c>
    </row>
    <row r="147" spans="2:5">
      <c r="B147" s="62"/>
    </row>
    <row r="148" spans="2:5">
      <c r="B148" s="62" t="s">
        <v>1123</v>
      </c>
      <c r="C148" s="46" t="s">
        <v>1124</v>
      </c>
      <c r="D148" s="47">
        <v>55.91</v>
      </c>
      <c r="E148" s="47">
        <v>55.91</v>
      </c>
    </row>
    <row r="149" spans="2:5">
      <c r="B149" s="62" t="s">
        <v>1125</v>
      </c>
      <c r="C149" s="46" t="s">
        <v>1126</v>
      </c>
      <c r="D149" s="47">
        <v>41.96</v>
      </c>
      <c r="E149" s="47">
        <v>41.96</v>
      </c>
    </row>
    <row r="150" spans="2:5">
      <c r="B150" s="62" t="s">
        <v>1115</v>
      </c>
      <c r="C150" s="46" t="s">
        <v>1116</v>
      </c>
      <c r="D150" s="47">
        <v>1.26</v>
      </c>
      <c r="E150" s="47">
        <v>1.26</v>
      </c>
    </row>
    <row r="151" spans="2:5">
      <c r="B151" s="62" t="s">
        <v>1117</v>
      </c>
      <c r="C151" s="46" t="s">
        <v>1118</v>
      </c>
      <c r="D151" s="47">
        <v>20.02</v>
      </c>
      <c r="E151" s="47">
        <v>20.02</v>
      </c>
    </row>
    <row r="152" spans="2:5">
      <c r="B152" s="62" t="s">
        <v>1119</v>
      </c>
      <c r="C152" s="46" t="s">
        <v>1120</v>
      </c>
      <c r="D152" s="47">
        <v>12.15</v>
      </c>
      <c r="E152" s="47">
        <v>12.15</v>
      </c>
    </row>
    <row r="153" spans="2:5">
      <c r="B153" s="62" t="s">
        <v>1121</v>
      </c>
      <c r="C153" s="46" t="s">
        <v>1122</v>
      </c>
      <c r="D153" s="47">
        <v>15.75</v>
      </c>
      <c r="E153" s="47">
        <v>15.75</v>
      </c>
    </row>
    <row r="154" spans="2:5">
      <c r="B154" s="62" t="s">
        <v>1129</v>
      </c>
      <c r="C154" s="46" t="s">
        <v>1130</v>
      </c>
      <c r="D154" s="47">
        <v>37.68</v>
      </c>
      <c r="E154" s="47">
        <v>37.68</v>
      </c>
    </row>
    <row r="155" spans="2:5" ht="29">
      <c r="B155" s="62" t="s">
        <v>1131</v>
      </c>
      <c r="C155" s="46" t="s">
        <v>1132</v>
      </c>
      <c r="D155" s="47">
        <v>12.15</v>
      </c>
      <c r="E155" s="47">
        <v>12.15</v>
      </c>
    </row>
    <row r="156" spans="2:5">
      <c r="B156" s="62" t="s">
        <v>1133</v>
      </c>
      <c r="C156" s="46" t="s">
        <v>1134</v>
      </c>
      <c r="D156" s="47">
        <v>15.75</v>
      </c>
      <c r="E156" s="47">
        <v>15.75</v>
      </c>
    </row>
    <row r="157" spans="2:5">
      <c r="B157" s="62" t="s">
        <v>1141</v>
      </c>
      <c r="C157" s="46" t="s">
        <v>1142</v>
      </c>
      <c r="D157" s="47">
        <v>398.25</v>
      </c>
      <c r="E157" s="47">
        <v>398.25</v>
      </c>
    </row>
    <row r="158" spans="2:5">
      <c r="B158" s="62" t="s">
        <v>1135</v>
      </c>
      <c r="C158" s="46" t="s">
        <v>1136</v>
      </c>
      <c r="D158" s="47">
        <v>18.45</v>
      </c>
      <c r="E158" s="47">
        <v>18.45</v>
      </c>
    </row>
    <row r="159" spans="2:5">
      <c r="B159" s="62" t="s">
        <v>1137</v>
      </c>
      <c r="C159" s="46" t="s">
        <v>1138</v>
      </c>
      <c r="D159" s="47">
        <v>144</v>
      </c>
      <c r="E159" s="47">
        <v>144</v>
      </c>
    </row>
    <row r="160" spans="2:5">
      <c r="B160" s="62" t="s">
        <v>1139</v>
      </c>
      <c r="C160" s="46" t="s">
        <v>1140</v>
      </c>
      <c r="D160" s="47">
        <v>1.1200000000000001</v>
      </c>
      <c r="E160" s="47">
        <v>1.1200000000000001</v>
      </c>
    </row>
    <row r="161" spans="2:5">
      <c r="B161" s="62" t="s">
        <v>3454</v>
      </c>
      <c r="C161" s="46" t="s">
        <v>3455</v>
      </c>
      <c r="D161" s="47">
        <v>0</v>
      </c>
      <c r="E161" s="47">
        <v>0</v>
      </c>
    </row>
    <row r="162" spans="2:5">
      <c r="B162" s="62" t="s">
        <v>1127</v>
      </c>
      <c r="C162" s="46" t="s">
        <v>1128</v>
      </c>
      <c r="D162" s="47">
        <v>3.26</v>
      </c>
      <c r="E162" s="47">
        <v>3.26</v>
      </c>
    </row>
    <row r="163" spans="2:5">
      <c r="B163" s="62"/>
    </row>
    <row r="164" spans="2:5">
      <c r="B164" s="62" t="s">
        <v>1165</v>
      </c>
      <c r="C164" s="46" t="s">
        <v>1166</v>
      </c>
      <c r="D164" s="47">
        <v>81.56</v>
      </c>
      <c r="E164" s="47">
        <v>81.56</v>
      </c>
    </row>
    <row r="165" spans="2:5">
      <c r="B165" s="62" t="s">
        <v>1167</v>
      </c>
      <c r="C165" s="46" t="s">
        <v>1168</v>
      </c>
      <c r="D165" s="47">
        <v>54.56</v>
      </c>
      <c r="E165" s="47">
        <v>54.56</v>
      </c>
    </row>
    <row r="166" spans="2:5">
      <c r="B166" s="62" t="s">
        <v>1169</v>
      </c>
      <c r="C166" s="46" t="s">
        <v>1170</v>
      </c>
      <c r="D166" s="47">
        <v>20.58</v>
      </c>
      <c r="E166" s="47">
        <v>20.58</v>
      </c>
    </row>
    <row r="167" spans="2:5">
      <c r="B167" s="62" t="s">
        <v>1161</v>
      </c>
      <c r="C167" s="46" t="s">
        <v>1162</v>
      </c>
      <c r="D167" s="47">
        <v>42.52</v>
      </c>
      <c r="E167" s="47">
        <v>42.52</v>
      </c>
    </row>
    <row r="168" spans="2:5" ht="29">
      <c r="B168" s="62" t="s">
        <v>1163</v>
      </c>
      <c r="C168" s="46" t="s">
        <v>1164</v>
      </c>
      <c r="D168" s="47">
        <v>191.25</v>
      </c>
      <c r="E168" s="47">
        <v>191.25</v>
      </c>
    </row>
    <row r="169" spans="2:5">
      <c r="B169" s="62" t="s">
        <v>1171</v>
      </c>
      <c r="C169" s="46" t="s">
        <v>1172</v>
      </c>
      <c r="D169" s="47">
        <v>57.15</v>
      </c>
      <c r="E169" s="47">
        <v>57.15</v>
      </c>
    </row>
    <row r="170" spans="2:5">
      <c r="B170" s="62" t="s">
        <v>1143</v>
      </c>
      <c r="C170" s="46" t="s">
        <v>1144</v>
      </c>
      <c r="D170" s="47">
        <v>0</v>
      </c>
      <c r="E170" s="47">
        <v>0</v>
      </c>
    </row>
    <row r="171" spans="2:5">
      <c r="B171" s="62" t="s">
        <v>1145</v>
      </c>
      <c r="C171" s="46" t="s">
        <v>1146</v>
      </c>
      <c r="D171" s="47">
        <v>0</v>
      </c>
      <c r="E171" s="47">
        <v>0</v>
      </c>
    </row>
    <row r="172" spans="2:5">
      <c r="B172" s="62" t="s">
        <v>1147</v>
      </c>
      <c r="C172" s="46" t="s">
        <v>1148</v>
      </c>
      <c r="D172" s="47">
        <v>0</v>
      </c>
      <c r="E172" s="47">
        <v>0</v>
      </c>
    </row>
    <row r="173" spans="2:5">
      <c r="B173" s="62" t="s">
        <v>1149</v>
      </c>
      <c r="C173" s="46" t="s">
        <v>1150</v>
      </c>
      <c r="D173" s="47">
        <v>15.75</v>
      </c>
      <c r="E173" s="47">
        <v>15.75</v>
      </c>
    </row>
    <row r="174" spans="2:5">
      <c r="B174" s="62" t="s">
        <v>1151</v>
      </c>
      <c r="C174" s="46" t="s">
        <v>1152</v>
      </c>
      <c r="D174" s="47">
        <v>0</v>
      </c>
      <c r="E174" s="47">
        <v>0</v>
      </c>
    </row>
    <row r="175" spans="2:5">
      <c r="B175" s="62" t="s">
        <v>3331</v>
      </c>
      <c r="C175" s="46" t="s">
        <v>3332</v>
      </c>
      <c r="D175" s="47">
        <v>0</v>
      </c>
      <c r="E175" s="47">
        <v>0</v>
      </c>
    </row>
    <row r="176" spans="2:5">
      <c r="B176" s="62" t="s">
        <v>1153</v>
      </c>
      <c r="C176" s="46" t="s">
        <v>1154</v>
      </c>
      <c r="D176" s="47">
        <v>0</v>
      </c>
      <c r="E176" s="47">
        <v>0</v>
      </c>
    </row>
    <row r="177" spans="2:5">
      <c r="B177" s="62" t="s">
        <v>1155</v>
      </c>
      <c r="C177" s="46" t="s">
        <v>1156</v>
      </c>
      <c r="D177" s="47">
        <v>0</v>
      </c>
      <c r="E177" s="47">
        <v>0</v>
      </c>
    </row>
    <row r="178" spans="2:5">
      <c r="B178" s="62" t="s">
        <v>1157</v>
      </c>
      <c r="C178" s="46" t="s">
        <v>1158</v>
      </c>
      <c r="D178" s="47">
        <v>0</v>
      </c>
      <c r="E178" s="47">
        <v>0</v>
      </c>
    </row>
    <row r="179" spans="2:5">
      <c r="B179" s="62" t="s">
        <v>1159</v>
      </c>
      <c r="C179" s="46" t="s">
        <v>1160</v>
      </c>
      <c r="D179" s="47">
        <v>0</v>
      </c>
      <c r="E179" s="47">
        <v>0</v>
      </c>
    </row>
    <row r="180" spans="2:5" ht="29">
      <c r="B180" s="62" t="s">
        <v>1165</v>
      </c>
      <c r="C180" s="46" t="s">
        <v>1173</v>
      </c>
      <c r="D180" s="47">
        <v>776.25</v>
      </c>
      <c r="E180" s="47">
        <v>776.25</v>
      </c>
    </row>
    <row r="181" spans="2:5" ht="29">
      <c r="B181" s="62" t="s">
        <v>1174</v>
      </c>
      <c r="C181" s="46" t="s">
        <v>1175</v>
      </c>
      <c r="D181" s="47">
        <v>420.75</v>
      </c>
      <c r="E181" s="47">
        <v>420.75</v>
      </c>
    </row>
    <row r="182" spans="2:5">
      <c r="B182" s="62"/>
    </row>
    <row r="183" spans="2:5">
      <c r="B183" s="62" t="s">
        <v>1231</v>
      </c>
      <c r="C183" s="46" t="s">
        <v>1232</v>
      </c>
      <c r="D183" s="47">
        <v>52.14</v>
      </c>
      <c r="E183" s="47">
        <v>67.781999999999996</v>
      </c>
    </row>
    <row r="184" spans="2:5">
      <c r="B184" s="62" t="s">
        <v>1233</v>
      </c>
      <c r="C184" s="46" t="s">
        <v>1234</v>
      </c>
      <c r="D184" s="47">
        <v>28.96</v>
      </c>
      <c r="E184" s="47">
        <v>37.648000000000003</v>
      </c>
    </row>
    <row r="185" spans="2:5">
      <c r="B185" s="62" t="s">
        <v>1253</v>
      </c>
      <c r="C185" s="46" t="s">
        <v>1254</v>
      </c>
      <c r="D185" s="47">
        <v>63.28</v>
      </c>
      <c r="E185" s="47">
        <v>82.263999999999996</v>
      </c>
    </row>
    <row r="186" spans="2:5">
      <c r="B186" s="62" t="s">
        <v>1271</v>
      </c>
      <c r="C186" s="46" t="s">
        <v>1272</v>
      </c>
      <c r="D186" s="47">
        <v>81</v>
      </c>
      <c r="E186" s="47">
        <v>81</v>
      </c>
    </row>
    <row r="187" spans="2:5">
      <c r="B187" s="62" t="s">
        <v>1273</v>
      </c>
      <c r="C187" s="46" t="s">
        <v>1274</v>
      </c>
      <c r="D187" s="47">
        <v>105.75</v>
      </c>
      <c r="E187" s="47">
        <v>137.47499999999999</v>
      </c>
    </row>
    <row r="188" spans="2:5" ht="29">
      <c r="B188" s="62" t="s">
        <v>1267</v>
      </c>
      <c r="C188" s="46" t="s">
        <v>1268</v>
      </c>
      <c r="D188" s="47">
        <v>0</v>
      </c>
      <c r="E188" s="47">
        <v>0</v>
      </c>
    </row>
    <row r="189" spans="2:5">
      <c r="B189" s="62" t="s">
        <v>1237</v>
      </c>
      <c r="C189" s="46" t="s">
        <v>1238</v>
      </c>
      <c r="D189" s="47">
        <v>115.87</v>
      </c>
      <c r="E189" s="47">
        <v>150.631</v>
      </c>
    </row>
    <row r="190" spans="2:5">
      <c r="B190" s="62" t="s">
        <v>1239</v>
      </c>
      <c r="C190" s="46" t="s">
        <v>1240</v>
      </c>
      <c r="D190" s="47">
        <v>52.87</v>
      </c>
      <c r="E190" s="47">
        <v>68.730999999999995</v>
      </c>
    </row>
    <row r="191" spans="2:5">
      <c r="B191" s="62" t="s">
        <v>1241</v>
      </c>
      <c r="C191" s="46" t="s">
        <v>1242</v>
      </c>
      <c r="D191" s="47">
        <v>115.87</v>
      </c>
      <c r="E191" s="47">
        <v>150.631</v>
      </c>
    </row>
    <row r="192" spans="2:5">
      <c r="B192" s="62" t="s">
        <v>1269</v>
      </c>
      <c r="C192" s="46" t="s">
        <v>1270</v>
      </c>
      <c r="D192" s="47">
        <v>101.25</v>
      </c>
      <c r="E192" s="47">
        <v>131.625</v>
      </c>
    </row>
    <row r="193" spans="2:5" ht="29">
      <c r="B193" s="62" t="s">
        <v>1305</v>
      </c>
      <c r="C193" s="46" t="s">
        <v>3347</v>
      </c>
      <c r="D193" s="47">
        <v>0</v>
      </c>
      <c r="E193" s="47">
        <v>0</v>
      </c>
    </row>
    <row r="194" spans="2:5" ht="29">
      <c r="B194" s="62" t="s">
        <v>1214</v>
      </c>
      <c r="C194" s="46" t="s">
        <v>3349</v>
      </c>
      <c r="D194" s="47">
        <v>277.87</v>
      </c>
      <c r="E194" s="47">
        <v>361.23099999999999</v>
      </c>
    </row>
    <row r="195" spans="2:5" ht="29">
      <c r="B195" s="62" t="s">
        <v>1293</v>
      </c>
      <c r="C195" s="46" t="s">
        <v>3350</v>
      </c>
      <c r="D195" s="47">
        <v>240.75</v>
      </c>
      <c r="E195" s="47">
        <v>312.97500000000002</v>
      </c>
    </row>
    <row r="196" spans="2:5" ht="29">
      <c r="B196" s="62" t="s">
        <v>1215</v>
      </c>
      <c r="C196" s="46" t="s">
        <v>3351</v>
      </c>
      <c r="D196" s="47">
        <v>135</v>
      </c>
      <c r="E196" s="47">
        <v>175.5</v>
      </c>
    </row>
    <row r="197" spans="2:5" ht="29">
      <c r="B197" s="62" t="s">
        <v>1294</v>
      </c>
      <c r="C197" s="46" t="s">
        <v>3352</v>
      </c>
      <c r="D197" s="47">
        <v>90</v>
      </c>
      <c r="E197" s="47">
        <v>117</v>
      </c>
    </row>
    <row r="198" spans="2:5" ht="29">
      <c r="B198" s="62" t="s">
        <v>1216</v>
      </c>
      <c r="C198" s="46" t="s">
        <v>3353</v>
      </c>
      <c r="D198" s="47">
        <v>248.62</v>
      </c>
      <c r="E198" s="47">
        <v>323.20600000000002</v>
      </c>
    </row>
    <row r="199" spans="2:5" ht="29">
      <c r="B199" s="62" t="s">
        <v>1295</v>
      </c>
      <c r="C199" s="46" t="s">
        <v>3354</v>
      </c>
      <c r="D199" s="47">
        <v>180</v>
      </c>
      <c r="E199" s="47">
        <v>234</v>
      </c>
    </row>
    <row r="200" spans="2:5">
      <c r="B200" s="62" t="s">
        <v>1303</v>
      </c>
      <c r="C200" s="46" t="s">
        <v>1304</v>
      </c>
      <c r="D200" s="47">
        <v>0</v>
      </c>
      <c r="E200" s="47">
        <v>0</v>
      </c>
    </row>
    <row r="201" spans="2:5">
      <c r="B201" s="62" t="s">
        <v>1306</v>
      </c>
      <c r="C201" s="46" t="s">
        <v>1307</v>
      </c>
      <c r="D201" s="47">
        <v>247.5</v>
      </c>
      <c r="E201" s="47">
        <v>321.75</v>
      </c>
    </row>
    <row r="202" spans="2:5">
      <c r="B202" s="62" t="s">
        <v>1308</v>
      </c>
      <c r="C202" s="46" t="s">
        <v>1309</v>
      </c>
      <c r="D202" s="47">
        <v>258.75</v>
      </c>
      <c r="E202" s="47">
        <v>336.375</v>
      </c>
    </row>
    <row r="203" spans="2:5" ht="29">
      <c r="B203" s="62" t="s">
        <v>1176</v>
      </c>
      <c r="C203" s="46" t="s">
        <v>1177</v>
      </c>
      <c r="D203" s="47">
        <v>2894.62</v>
      </c>
      <c r="E203" s="47">
        <v>2894.62</v>
      </c>
    </row>
    <row r="204" spans="2:5" ht="29">
      <c r="B204" s="62" t="s">
        <v>1178</v>
      </c>
      <c r="C204" s="46" t="s">
        <v>1179</v>
      </c>
      <c r="D204" s="47">
        <v>2391.75</v>
      </c>
      <c r="E204" s="47">
        <v>2391.75</v>
      </c>
    </row>
    <row r="205" spans="2:5" ht="29">
      <c r="B205" s="62" t="s">
        <v>1180</v>
      </c>
      <c r="C205" s="46" t="s">
        <v>1181</v>
      </c>
      <c r="D205" s="47">
        <v>1828.5</v>
      </c>
      <c r="E205" s="47">
        <v>1828.5</v>
      </c>
    </row>
    <row r="206" spans="2:5" ht="29">
      <c r="B206" s="62" t="s">
        <v>1182</v>
      </c>
      <c r="C206" s="46" t="s">
        <v>1183</v>
      </c>
      <c r="D206" s="47">
        <v>1615.5</v>
      </c>
      <c r="E206" s="47">
        <v>1615.5</v>
      </c>
    </row>
    <row r="207" spans="2:5" ht="43.5">
      <c r="B207" s="62" t="s">
        <v>1184</v>
      </c>
      <c r="C207" s="46" t="s">
        <v>1185</v>
      </c>
      <c r="D207" s="47">
        <v>2590.96</v>
      </c>
      <c r="E207" s="47">
        <v>2590.96</v>
      </c>
    </row>
    <row r="208" spans="2:5" ht="29">
      <c r="B208" s="62" t="s">
        <v>1186</v>
      </c>
      <c r="C208" s="46" t="s">
        <v>1187</v>
      </c>
      <c r="D208" s="47">
        <v>2200.5</v>
      </c>
      <c r="E208" s="47">
        <v>2200.5</v>
      </c>
    </row>
    <row r="209" spans="2:5" ht="29">
      <c r="B209" s="62" t="s">
        <v>1188</v>
      </c>
      <c r="C209" s="46" t="s">
        <v>1189</v>
      </c>
      <c r="D209" s="47">
        <v>2304</v>
      </c>
      <c r="E209" s="47">
        <v>2304</v>
      </c>
    </row>
    <row r="210" spans="2:5" ht="29">
      <c r="B210" s="62" t="s">
        <v>1190</v>
      </c>
      <c r="C210" s="46" t="s">
        <v>1191</v>
      </c>
      <c r="D210" s="47">
        <v>4118.62</v>
      </c>
      <c r="E210" s="47">
        <v>4118.62</v>
      </c>
    </row>
    <row r="211" spans="2:5" ht="43.5">
      <c r="B211" s="62" t="s">
        <v>1192</v>
      </c>
      <c r="C211" s="46" t="s">
        <v>1193</v>
      </c>
      <c r="D211" s="47">
        <v>2688.75</v>
      </c>
      <c r="E211" s="47">
        <v>2688.75</v>
      </c>
    </row>
    <row r="212" spans="2:5" ht="29">
      <c r="B212" s="62" t="s">
        <v>1194</v>
      </c>
      <c r="C212" s="46" t="s">
        <v>1195</v>
      </c>
      <c r="D212" s="47">
        <v>3249</v>
      </c>
      <c r="E212" s="47">
        <v>3249</v>
      </c>
    </row>
    <row r="213" spans="2:5" ht="43.5">
      <c r="B213" s="62" t="s">
        <v>1196</v>
      </c>
      <c r="C213" s="46" t="s">
        <v>1197</v>
      </c>
      <c r="D213" s="47">
        <v>3163.38</v>
      </c>
      <c r="E213" s="47">
        <v>3163.38</v>
      </c>
    </row>
    <row r="214" spans="2:5" ht="29">
      <c r="B214" s="62" t="s">
        <v>1198</v>
      </c>
      <c r="C214" s="46" t="s">
        <v>1199</v>
      </c>
      <c r="D214" s="47">
        <v>2481.75</v>
      </c>
      <c r="E214" s="47">
        <v>2481.75</v>
      </c>
    </row>
    <row r="215" spans="2:5" ht="43.5">
      <c r="B215" s="62" t="s">
        <v>1200</v>
      </c>
      <c r="C215" s="46" t="s">
        <v>1201</v>
      </c>
      <c r="D215" s="47">
        <v>3965.24</v>
      </c>
      <c r="E215" s="47">
        <v>3965.24</v>
      </c>
    </row>
    <row r="216" spans="2:5" ht="29">
      <c r="B216" s="62" t="s">
        <v>1202</v>
      </c>
      <c r="C216" s="46" t="s">
        <v>1203</v>
      </c>
      <c r="D216" s="47">
        <v>3424.5</v>
      </c>
      <c r="E216" s="47">
        <v>3424.5</v>
      </c>
    </row>
    <row r="217" spans="2:5" ht="29">
      <c r="B217" s="62" t="s">
        <v>1204</v>
      </c>
      <c r="C217" s="46" t="s">
        <v>1205</v>
      </c>
      <c r="D217" s="47">
        <v>5450.62</v>
      </c>
      <c r="E217" s="47">
        <v>5450.62</v>
      </c>
    </row>
    <row r="218" spans="2:5" ht="29">
      <c r="B218" s="62" t="s">
        <v>1206</v>
      </c>
      <c r="C218" s="46" t="s">
        <v>1207</v>
      </c>
      <c r="D218" s="47">
        <v>4245.75</v>
      </c>
      <c r="E218" s="47">
        <v>4245.75</v>
      </c>
    </row>
    <row r="219" spans="2:5" ht="43.5">
      <c r="B219" s="62" t="s">
        <v>1208</v>
      </c>
      <c r="C219" s="46" t="s">
        <v>1209</v>
      </c>
      <c r="D219" s="47">
        <v>6252.75</v>
      </c>
      <c r="E219" s="47">
        <v>6252.75</v>
      </c>
    </row>
    <row r="220" spans="2:5" ht="29">
      <c r="B220" s="62" t="s">
        <v>1210</v>
      </c>
      <c r="C220" s="46" t="s">
        <v>1211</v>
      </c>
      <c r="D220" s="47">
        <v>3424.5</v>
      </c>
      <c r="E220" s="47">
        <v>3424.5</v>
      </c>
    </row>
    <row r="221" spans="2:5">
      <c r="B221" s="62" t="s">
        <v>3359</v>
      </c>
      <c r="C221" s="46" t="s">
        <v>3360</v>
      </c>
      <c r="D221" s="47">
        <v>109.68</v>
      </c>
      <c r="E221" s="47">
        <v>109.68</v>
      </c>
    </row>
    <row r="222" spans="2:5">
      <c r="B222" s="62" t="s">
        <v>3361</v>
      </c>
      <c r="C222" s="46" t="s">
        <v>3362</v>
      </c>
      <c r="D222" s="47">
        <v>106.31</v>
      </c>
      <c r="E222" s="47">
        <v>106.31</v>
      </c>
    </row>
    <row r="223" spans="2:5">
      <c r="B223" s="62" t="s">
        <v>1217</v>
      </c>
      <c r="C223" s="46" t="s">
        <v>1218</v>
      </c>
      <c r="D223" s="47">
        <v>322.98</v>
      </c>
      <c r="E223" s="47">
        <v>419.87400000000002</v>
      </c>
    </row>
    <row r="224" spans="2:5">
      <c r="B224" s="62" t="s">
        <v>1219</v>
      </c>
      <c r="C224" s="46" t="s">
        <v>1220</v>
      </c>
      <c r="D224" s="47">
        <v>625.72</v>
      </c>
      <c r="E224" s="47">
        <v>813.43600000000004</v>
      </c>
    </row>
    <row r="225" spans="2:5">
      <c r="B225" s="62" t="s">
        <v>1221</v>
      </c>
      <c r="C225" s="46" t="s">
        <v>1222</v>
      </c>
      <c r="D225" s="47">
        <v>1251.45</v>
      </c>
      <c r="E225" s="47">
        <v>1626.885</v>
      </c>
    </row>
    <row r="226" spans="2:5">
      <c r="B226" s="62" t="s">
        <v>1223</v>
      </c>
      <c r="C226" s="46" t="s">
        <v>1224</v>
      </c>
      <c r="D226" s="47">
        <v>52.14</v>
      </c>
      <c r="E226" s="47">
        <v>67.781999999999996</v>
      </c>
    </row>
    <row r="227" spans="2:5">
      <c r="B227" s="62" t="s">
        <v>1225</v>
      </c>
      <c r="C227" s="46" t="s">
        <v>1226</v>
      </c>
      <c r="D227" s="47">
        <v>1315.18</v>
      </c>
      <c r="E227" s="47">
        <v>1709.7339999999999</v>
      </c>
    </row>
    <row r="228" spans="2:5">
      <c r="B228" s="62" t="s">
        <v>1227</v>
      </c>
      <c r="C228" s="46" t="s">
        <v>1228</v>
      </c>
      <c r="D228" s="47">
        <v>2603.4699999999998</v>
      </c>
      <c r="E228" s="47">
        <v>3384.511</v>
      </c>
    </row>
    <row r="229" spans="2:5">
      <c r="B229" s="62" t="s">
        <v>1229</v>
      </c>
      <c r="C229" s="46" t="s">
        <v>1230</v>
      </c>
      <c r="D229" s="47">
        <v>3715.41</v>
      </c>
      <c r="E229" s="47">
        <v>4830.0330000000004</v>
      </c>
    </row>
    <row r="230" spans="2:5" ht="29">
      <c r="B230" s="62" t="s">
        <v>1275</v>
      </c>
      <c r="C230" s="46" t="s">
        <v>1276</v>
      </c>
      <c r="D230" s="47">
        <v>3460.48</v>
      </c>
      <c r="E230" s="47">
        <v>4498.6239999999998</v>
      </c>
    </row>
    <row r="231" spans="2:5" ht="29">
      <c r="B231" s="62" t="s">
        <v>1277</v>
      </c>
      <c r="C231" s="46" t="s">
        <v>1278</v>
      </c>
      <c r="D231" s="47">
        <v>5685.75</v>
      </c>
      <c r="E231" s="47">
        <v>7391.4750000000004</v>
      </c>
    </row>
    <row r="232" spans="2:5" ht="29">
      <c r="B232" s="62" t="s">
        <v>1279</v>
      </c>
      <c r="C232" s="46" t="s">
        <v>1280</v>
      </c>
      <c r="D232" s="47">
        <v>9951.35</v>
      </c>
      <c r="E232" s="47">
        <v>12936.754999999999</v>
      </c>
    </row>
    <row r="233" spans="2:5" ht="29">
      <c r="B233" s="62" t="s">
        <v>1281</v>
      </c>
      <c r="C233" s="46" t="s">
        <v>1282</v>
      </c>
      <c r="D233" s="47">
        <v>6229.34</v>
      </c>
      <c r="E233" s="47">
        <v>8098.1419999999998</v>
      </c>
    </row>
    <row r="234" spans="2:5" ht="29">
      <c r="B234" s="62" t="s">
        <v>1283</v>
      </c>
      <c r="C234" s="46" t="s">
        <v>1284</v>
      </c>
      <c r="D234" s="47">
        <v>8355.6</v>
      </c>
      <c r="E234" s="47">
        <v>10862.28</v>
      </c>
    </row>
    <row r="235" spans="2:5" ht="29">
      <c r="B235" s="62" t="s">
        <v>1285</v>
      </c>
      <c r="C235" s="46" t="s">
        <v>1286</v>
      </c>
      <c r="D235" s="47">
        <v>14701.5</v>
      </c>
      <c r="E235" s="47">
        <v>19111.95</v>
      </c>
    </row>
    <row r="236" spans="2:5" ht="29">
      <c r="B236" s="62" t="s">
        <v>1287</v>
      </c>
      <c r="C236" s="46" t="s">
        <v>1288</v>
      </c>
      <c r="D236" s="47">
        <v>4190.1499999999996</v>
      </c>
      <c r="E236" s="47">
        <v>5447.1949999999997</v>
      </c>
    </row>
    <row r="237" spans="2:5" ht="29">
      <c r="B237" s="62" t="s">
        <v>1289</v>
      </c>
      <c r="C237" s="46" t="s">
        <v>1290</v>
      </c>
      <c r="D237" s="47">
        <v>6415.99</v>
      </c>
      <c r="E237" s="47">
        <v>8340.7870000000003</v>
      </c>
    </row>
    <row r="238" spans="2:5" ht="29">
      <c r="B238" s="62" t="s">
        <v>1291</v>
      </c>
      <c r="C238" s="46" t="s">
        <v>1292</v>
      </c>
      <c r="D238" s="47">
        <v>11248.87</v>
      </c>
      <c r="E238" s="47">
        <v>14623.531000000001</v>
      </c>
    </row>
    <row r="239" spans="2:5">
      <c r="B239" s="62" t="s">
        <v>1296</v>
      </c>
      <c r="C239" s="46" t="s">
        <v>1297</v>
      </c>
      <c r="D239" s="47">
        <v>173.81</v>
      </c>
      <c r="E239" s="47">
        <v>225.953</v>
      </c>
    </row>
    <row r="240" spans="2:5">
      <c r="B240" s="62" t="s">
        <v>1298</v>
      </c>
      <c r="C240" s="46" t="s">
        <v>1299</v>
      </c>
      <c r="D240" s="47">
        <v>347.62</v>
      </c>
      <c r="E240" s="47">
        <v>451.90600000000001</v>
      </c>
    </row>
    <row r="241" spans="2:5">
      <c r="B241" s="62" t="s">
        <v>1300</v>
      </c>
      <c r="C241" s="46" t="s">
        <v>1301</v>
      </c>
      <c r="D241" s="47">
        <v>506.25</v>
      </c>
      <c r="E241" s="47">
        <v>658.125</v>
      </c>
    </row>
    <row r="242" spans="2:5">
      <c r="B242" s="62" t="s">
        <v>1302</v>
      </c>
      <c r="C242" s="46" t="s">
        <v>3367</v>
      </c>
      <c r="D242" s="47">
        <v>28.96</v>
      </c>
      <c r="E242" s="47">
        <v>37.648000000000003</v>
      </c>
    </row>
    <row r="243" spans="2:5">
      <c r="B243" s="62" t="s">
        <v>1245</v>
      </c>
      <c r="C243" s="46" t="s">
        <v>1246</v>
      </c>
      <c r="D243" s="47">
        <v>28.12</v>
      </c>
      <c r="E243" s="47">
        <v>36.555999999999997</v>
      </c>
    </row>
    <row r="244" spans="2:5">
      <c r="B244" s="62" t="s">
        <v>1247</v>
      </c>
      <c r="C244" s="46" t="s">
        <v>1248</v>
      </c>
      <c r="D244" s="47">
        <v>50.62</v>
      </c>
      <c r="E244" s="47">
        <v>65.805999999999997</v>
      </c>
    </row>
    <row r="245" spans="2:5">
      <c r="B245" s="62" t="s">
        <v>1249</v>
      </c>
      <c r="C245" s="46" t="s">
        <v>1250</v>
      </c>
      <c r="D245" s="47">
        <v>57.93</v>
      </c>
      <c r="E245" s="47">
        <v>75.308999999999997</v>
      </c>
    </row>
    <row r="246" spans="2:5">
      <c r="B246" s="62" t="s">
        <v>1251</v>
      </c>
      <c r="C246" s="46" t="s">
        <v>1252</v>
      </c>
      <c r="D246" s="47">
        <v>90</v>
      </c>
      <c r="E246" s="47">
        <v>117</v>
      </c>
    </row>
    <row r="247" spans="2:5">
      <c r="B247" s="62" t="s">
        <v>1212</v>
      </c>
      <c r="C247" s="46" t="s">
        <v>1213</v>
      </c>
      <c r="D247" s="47">
        <v>74.25</v>
      </c>
      <c r="E247" s="47">
        <v>96.525000000000006</v>
      </c>
    </row>
    <row r="248" spans="2:5">
      <c r="B248" s="62" t="s">
        <v>1235</v>
      </c>
      <c r="C248" s="46" t="s">
        <v>1236</v>
      </c>
      <c r="D248" s="47">
        <v>120.37</v>
      </c>
      <c r="E248" s="47">
        <v>156.48099999999999</v>
      </c>
    </row>
    <row r="249" spans="2:5">
      <c r="B249" s="62" t="s">
        <v>1243</v>
      </c>
      <c r="C249" s="46" t="s">
        <v>1244</v>
      </c>
      <c r="D249" s="47">
        <v>202.5</v>
      </c>
      <c r="E249" s="47">
        <v>263.25</v>
      </c>
    </row>
    <row r="250" spans="2:5">
      <c r="B250" s="62" t="s">
        <v>1255</v>
      </c>
      <c r="C250" s="46" t="s">
        <v>1256</v>
      </c>
      <c r="D250" s="47">
        <v>94.5</v>
      </c>
      <c r="E250" s="47">
        <v>122.85</v>
      </c>
    </row>
    <row r="251" spans="2:5">
      <c r="B251" s="62" t="s">
        <v>1257</v>
      </c>
      <c r="C251" s="46" t="s">
        <v>1258</v>
      </c>
      <c r="D251" s="47">
        <v>112.5</v>
      </c>
      <c r="E251" s="47">
        <v>146.25</v>
      </c>
    </row>
    <row r="252" spans="2:5">
      <c r="B252" s="62" t="s">
        <v>1259</v>
      </c>
      <c r="C252" s="46" t="s">
        <v>1260</v>
      </c>
      <c r="D252" s="47">
        <v>196.87</v>
      </c>
      <c r="E252" s="47">
        <v>255.93100000000001</v>
      </c>
    </row>
    <row r="253" spans="2:5">
      <c r="B253" s="62" t="s">
        <v>1261</v>
      </c>
      <c r="C253" s="46" t="s">
        <v>1262</v>
      </c>
      <c r="D253" s="47">
        <v>257.62</v>
      </c>
      <c r="E253" s="47">
        <v>334.90600000000001</v>
      </c>
    </row>
    <row r="254" spans="2:5">
      <c r="B254" s="62" t="s">
        <v>1263</v>
      </c>
      <c r="C254" s="46" t="s">
        <v>1264</v>
      </c>
      <c r="D254" s="47">
        <v>229.5</v>
      </c>
      <c r="E254" s="47">
        <v>298.35000000000002</v>
      </c>
    </row>
    <row r="255" spans="2:5">
      <c r="B255" s="62" t="s">
        <v>1265</v>
      </c>
      <c r="C255" s="46" t="s">
        <v>1266</v>
      </c>
      <c r="D255" s="47">
        <v>223.87</v>
      </c>
      <c r="E255" s="47">
        <v>230.58609999999999</v>
      </c>
    </row>
    <row r="256" spans="2:5">
      <c r="B256" s="62"/>
    </row>
    <row r="257" spans="2:5">
      <c r="B257" s="62" t="s">
        <v>1310</v>
      </c>
      <c r="C257" s="46" t="s">
        <v>1311</v>
      </c>
      <c r="D257" s="47">
        <v>0</v>
      </c>
      <c r="E257" s="47">
        <v>0</v>
      </c>
    </row>
    <row r="258" spans="2:5">
      <c r="B258" s="62" t="s">
        <v>1328</v>
      </c>
      <c r="C258" s="46" t="s">
        <v>3325</v>
      </c>
      <c r="D258" s="47">
        <v>222.75</v>
      </c>
      <c r="E258" s="47">
        <v>222.75</v>
      </c>
    </row>
    <row r="259" spans="2:5">
      <c r="B259" s="62" t="s">
        <v>1329</v>
      </c>
      <c r="C259" s="46" t="s">
        <v>3326</v>
      </c>
      <c r="D259" s="47">
        <v>148.5</v>
      </c>
      <c r="E259" s="47">
        <v>148.5</v>
      </c>
    </row>
    <row r="260" spans="2:5">
      <c r="B260" s="62" t="s">
        <v>1344</v>
      </c>
      <c r="C260" s="46" t="s">
        <v>1345</v>
      </c>
      <c r="D260" s="47">
        <v>114.75</v>
      </c>
      <c r="E260" s="47">
        <v>114.75</v>
      </c>
    </row>
    <row r="261" spans="2:5">
      <c r="B261" s="62" t="s">
        <v>913</v>
      </c>
      <c r="C261" s="46" t="s">
        <v>1361</v>
      </c>
      <c r="D261" s="47">
        <v>87.75</v>
      </c>
      <c r="E261" s="47">
        <v>87.75</v>
      </c>
    </row>
    <row r="262" spans="2:5">
      <c r="B262" s="62" t="s">
        <v>3327</v>
      </c>
      <c r="C262" s="46" t="s">
        <v>3328</v>
      </c>
      <c r="D262" s="47">
        <v>21.94</v>
      </c>
      <c r="E262" s="47">
        <v>21.94</v>
      </c>
    </row>
    <row r="263" spans="2:5">
      <c r="B263" s="62" t="s">
        <v>3329</v>
      </c>
      <c r="C263" s="46" t="s">
        <v>3330</v>
      </c>
      <c r="D263" s="47">
        <v>21.94</v>
      </c>
      <c r="E263" s="47">
        <v>21.94</v>
      </c>
    </row>
    <row r="264" spans="2:5">
      <c r="B264" s="62" t="s">
        <v>1445</v>
      </c>
      <c r="C264" s="46" t="s">
        <v>1446</v>
      </c>
      <c r="D264" s="47">
        <v>21.94</v>
      </c>
      <c r="E264" s="47">
        <v>21.94</v>
      </c>
    </row>
    <row r="265" spans="2:5" ht="29">
      <c r="B265" s="62" t="s">
        <v>1483</v>
      </c>
      <c r="C265" s="46" t="s">
        <v>1484</v>
      </c>
      <c r="D265" s="47">
        <v>87.75</v>
      </c>
      <c r="E265" s="47">
        <v>87.75</v>
      </c>
    </row>
    <row r="266" spans="2:5" ht="29">
      <c r="B266" s="62" t="s">
        <v>1338</v>
      </c>
      <c r="C266" s="46" t="s">
        <v>1339</v>
      </c>
      <c r="D266" s="47">
        <v>141.75</v>
      </c>
      <c r="E266" s="47">
        <v>141.75</v>
      </c>
    </row>
    <row r="267" spans="2:5" ht="29">
      <c r="B267" s="62" t="s">
        <v>1340</v>
      </c>
      <c r="C267" s="46" t="s">
        <v>1341</v>
      </c>
      <c r="D267" s="47">
        <v>112.5</v>
      </c>
      <c r="E267" s="47">
        <v>112.5</v>
      </c>
    </row>
    <row r="268" spans="2:5" ht="29">
      <c r="B268" s="62" t="s">
        <v>1342</v>
      </c>
      <c r="C268" s="46" t="s">
        <v>1343</v>
      </c>
      <c r="D268" s="47">
        <v>127.13</v>
      </c>
      <c r="E268" s="47">
        <v>127.13</v>
      </c>
    </row>
    <row r="269" spans="2:5">
      <c r="B269" s="62" t="s">
        <v>1346</v>
      </c>
      <c r="C269" s="46" t="s">
        <v>1347</v>
      </c>
      <c r="D269" s="47">
        <v>127.13</v>
      </c>
      <c r="E269" s="47">
        <v>127.13</v>
      </c>
    </row>
    <row r="270" spans="2:5">
      <c r="B270" s="62" t="s">
        <v>1348</v>
      </c>
      <c r="C270" s="46" t="s">
        <v>1349</v>
      </c>
      <c r="D270" s="47">
        <v>151.88</v>
      </c>
      <c r="E270" s="47">
        <v>151.88</v>
      </c>
    </row>
    <row r="271" spans="2:5">
      <c r="B271" s="62" t="s">
        <v>1359</v>
      </c>
      <c r="C271" s="46" t="s">
        <v>1360</v>
      </c>
      <c r="D271" s="47">
        <v>0</v>
      </c>
      <c r="E271" s="47">
        <v>0</v>
      </c>
    </row>
    <row r="272" spans="2:5">
      <c r="B272" s="62" t="s">
        <v>1443</v>
      </c>
      <c r="C272" s="46" t="s">
        <v>1444</v>
      </c>
      <c r="D272" s="47">
        <v>61.88</v>
      </c>
      <c r="E272" s="47">
        <v>61.88</v>
      </c>
    </row>
    <row r="273" spans="2:5">
      <c r="B273" s="62" t="s">
        <v>1267</v>
      </c>
      <c r="C273" s="46" t="s">
        <v>1447</v>
      </c>
      <c r="D273" s="47">
        <v>0</v>
      </c>
      <c r="E273" s="47">
        <v>0</v>
      </c>
    </row>
    <row r="274" spans="2:5">
      <c r="B274" s="62" t="s">
        <v>1463</v>
      </c>
      <c r="C274" s="46" t="s">
        <v>1464</v>
      </c>
      <c r="D274" s="47">
        <v>135</v>
      </c>
      <c r="E274" s="47">
        <v>135</v>
      </c>
    </row>
    <row r="275" spans="2:5">
      <c r="B275" s="62" t="s">
        <v>1465</v>
      </c>
      <c r="C275" s="46" t="s">
        <v>1466</v>
      </c>
      <c r="D275" s="47">
        <v>29.53</v>
      </c>
      <c r="E275" s="47">
        <v>29.53</v>
      </c>
    </row>
    <row r="276" spans="2:5">
      <c r="B276" s="62" t="s">
        <v>1334</v>
      </c>
      <c r="C276" s="46" t="s">
        <v>1335</v>
      </c>
      <c r="D276" s="47">
        <v>150.75</v>
      </c>
      <c r="E276" s="47">
        <v>150.75</v>
      </c>
    </row>
    <row r="277" spans="2:5">
      <c r="B277" s="62" t="s">
        <v>1237</v>
      </c>
      <c r="C277" s="46" t="s">
        <v>1238</v>
      </c>
      <c r="D277" s="47">
        <v>93.38</v>
      </c>
      <c r="E277" s="47">
        <v>93.38</v>
      </c>
    </row>
    <row r="278" spans="2:5">
      <c r="B278" s="62" t="s">
        <v>1239</v>
      </c>
      <c r="C278" s="46" t="s">
        <v>1240</v>
      </c>
      <c r="D278" s="47">
        <v>42.75</v>
      </c>
      <c r="E278" s="47">
        <v>42.75</v>
      </c>
    </row>
    <row r="279" spans="2:5">
      <c r="B279" s="62" t="s">
        <v>1241</v>
      </c>
      <c r="C279" s="46" t="s">
        <v>1242</v>
      </c>
      <c r="D279" s="47">
        <v>93.38</v>
      </c>
      <c r="E279" s="47">
        <v>93.38</v>
      </c>
    </row>
    <row r="280" spans="2:5">
      <c r="B280" s="62" t="s">
        <v>1269</v>
      </c>
      <c r="C280" s="46" t="s">
        <v>1270</v>
      </c>
      <c r="D280" s="47">
        <v>81</v>
      </c>
      <c r="E280" s="47">
        <v>81</v>
      </c>
    </row>
    <row r="281" spans="2:5">
      <c r="B281" s="62" t="s">
        <v>1448</v>
      </c>
      <c r="C281" s="46" t="s">
        <v>1449</v>
      </c>
      <c r="D281" s="47">
        <v>90</v>
      </c>
      <c r="E281" s="47">
        <v>90</v>
      </c>
    </row>
    <row r="282" spans="2:5" ht="29">
      <c r="B282" s="62" t="s">
        <v>1312</v>
      </c>
      <c r="C282" s="46" t="s">
        <v>1313</v>
      </c>
      <c r="D282" s="47">
        <v>425.25</v>
      </c>
      <c r="E282" s="47">
        <v>425.25</v>
      </c>
    </row>
    <row r="283" spans="2:5" ht="29">
      <c r="B283" s="62" t="s">
        <v>1314</v>
      </c>
      <c r="C283" s="46" t="s">
        <v>1315</v>
      </c>
      <c r="D283" s="47">
        <v>486</v>
      </c>
      <c r="E283" s="47">
        <v>486</v>
      </c>
    </row>
    <row r="284" spans="2:5" ht="29">
      <c r="B284" s="62" t="s">
        <v>1316</v>
      </c>
      <c r="C284" s="46" t="s">
        <v>1317</v>
      </c>
      <c r="D284" s="47">
        <v>302.63</v>
      </c>
      <c r="E284" s="47">
        <v>302.63</v>
      </c>
    </row>
    <row r="285" spans="2:5" ht="29">
      <c r="B285" s="62" t="s">
        <v>1318</v>
      </c>
      <c r="C285" s="46" t="s">
        <v>1319</v>
      </c>
      <c r="D285" s="47">
        <v>364.5</v>
      </c>
      <c r="E285" s="47">
        <v>364.5</v>
      </c>
    </row>
    <row r="286" spans="2:5">
      <c r="B286" s="62" t="s">
        <v>1330</v>
      </c>
      <c r="C286" s="46" t="s">
        <v>1331</v>
      </c>
      <c r="D286" s="47">
        <v>180</v>
      </c>
      <c r="E286" s="47">
        <v>180</v>
      </c>
    </row>
    <row r="287" spans="2:5">
      <c r="B287" s="62" t="s">
        <v>1332</v>
      </c>
      <c r="C287" s="46" t="s">
        <v>1333</v>
      </c>
      <c r="D287" s="47">
        <v>213.75</v>
      </c>
      <c r="E287" s="47">
        <v>213.75</v>
      </c>
    </row>
    <row r="288" spans="2:5">
      <c r="B288" s="62" t="s">
        <v>3333</v>
      </c>
      <c r="C288" s="46" t="s">
        <v>3334</v>
      </c>
      <c r="D288" s="47">
        <v>0</v>
      </c>
      <c r="E288" s="47">
        <v>0</v>
      </c>
    </row>
    <row r="289" spans="2:5" ht="29">
      <c r="B289" s="62" t="s">
        <v>1352</v>
      </c>
      <c r="C289" s="46" t="s">
        <v>3335</v>
      </c>
      <c r="D289" s="47">
        <v>223.88</v>
      </c>
      <c r="E289" s="47">
        <v>223.88</v>
      </c>
    </row>
    <row r="290" spans="2:5" ht="29">
      <c r="B290" s="62" t="s">
        <v>1353</v>
      </c>
      <c r="C290" s="46" t="s">
        <v>3336</v>
      </c>
      <c r="D290" s="47">
        <v>109.13</v>
      </c>
      <c r="E290" s="47">
        <v>109.13</v>
      </c>
    </row>
    <row r="291" spans="2:5" ht="29">
      <c r="B291" s="62" t="s">
        <v>1303</v>
      </c>
      <c r="C291" s="46" t="s">
        <v>3337</v>
      </c>
      <c r="D291" s="47">
        <v>270</v>
      </c>
      <c r="E291" s="47">
        <v>270</v>
      </c>
    </row>
    <row r="292" spans="2:5" ht="29">
      <c r="B292" s="62" t="s">
        <v>1354</v>
      </c>
      <c r="C292" s="46" t="s">
        <v>3338</v>
      </c>
      <c r="D292" s="47">
        <v>200.25</v>
      </c>
      <c r="E292" s="47">
        <v>200.25</v>
      </c>
    </row>
    <row r="293" spans="2:5">
      <c r="B293" s="62" t="s">
        <v>3339</v>
      </c>
      <c r="C293" s="46" t="s">
        <v>3340</v>
      </c>
      <c r="D293" s="47">
        <v>119.25</v>
      </c>
      <c r="E293" s="47">
        <v>119.25</v>
      </c>
    </row>
    <row r="294" spans="2:5">
      <c r="B294" s="62" t="s">
        <v>3341</v>
      </c>
      <c r="C294" s="46" t="s">
        <v>3342</v>
      </c>
      <c r="D294" s="47">
        <v>91.13</v>
      </c>
      <c r="E294" s="47">
        <v>91.13</v>
      </c>
    </row>
    <row r="295" spans="2:5" ht="29">
      <c r="B295" s="62" t="s">
        <v>3343</v>
      </c>
      <c r="C295" s="46" t="s">
        <v>3344</v>
      </c>
      <c r="D295" s="47">
        <v>580.5</v>
      </c>
      <c r="E295" s="47">
        <v>580.5</v>
      </c>
    </row>
    <row r="296" spans="2:5">
      <c r="B296" s="62" t="s">
        <v>1433</v>
      </c>
      <c r="C296" s="46" t="s">
        <v>1434</v>
      </c>
      <c r="D296" s="47">
        <v>67.5</v>
      </c>
      <c r="E296" s="47">
        <v>67.5</v>
      </c>
    </row>
    <row r="297" spans="2:5">
      <c r="B297" s="62" t="s">
        <v>1435</v>
      </c>
      <c r="C297" s="46" t="s">
        <v>1436</v>
      </c>
      <c r="D297" s="47">
        <v>55.13</v>
      </c>
      <c r="E297" s="47">
        <v>55.13</v>
      </c>
    </row>
    <row r="298" spans="2:5">
      <c r="B298" s="62" t="s">
        <v>1437</v>
      </c>
      <c r="C298" s="46" t="s">
        <v>1438</v>
      </c>
      <c r="D298" s="47">
        <v>97.88</v>
      </c>
      <c r="E298" s="47">
        <v>97.88</v>
      </c>
    </row>
    <row r="299" spans="2:5">
      <c r="B299" s="62" t="s">
        <v>1439</v>
      </c>
      <c r="C299" s="46" t="s">
        <v>1440</v>
      </c>
      <c r="D299" s="47">
        <v>83.25</v>
      </c>
      <c r="E299" s="47">
        <v>83.25</v>
      </c>
    </row>
    <row r="300" spans="2:5">
      <c r="B300" s="62" t="s">
        <v>1450</v>
      </c>
      <c r="C300" s="46" t="s">
        <v>1451</v>
      </c>
      <c r="D300" s="47">
        <v>222.75</v>
      </c>
      <c r="E300" s="47">
        <v>222.75</v>
      </c>
    </row>
    <row r="301" spans="2:5">
      <c r="B301" s="62" t="s">
        <v>1452</v>
      </c>
      <c r="C301" s="46" t="s">
        <v>1453</v>
      </c>
      <c r="D301" s="47">
        <v>145.13</v>
      </c>
      <c r="E301" s="47">
        <v>145.13</v>
      </c>
    </row>
    <row r="302" spans="2:5" ht="29">
      <c r="B302" s="62" t="s">
        <v>1454</v>
      </c>
      <c r="C302" s="46" t="s">
        <v>3345</v>
      </c>
      <c r="D302" s="47">
        <v>193.5</v>
      </c>
      <c r="E302" s="47">
        <v>193.5</v>
      </c>
    </row>
    <row r="303" spans="2:5" ht="29">
      <c r="B303" s="62" t="s">
        <v>1455</v>
      </c>
      <c r="C303" s="46" t="s">
        <v>3346</v>
      </c>
      <c r="D303" s="47">
        <v>72</v>
      </c>
      <c r="E303" s="47">
        <v>72</v>
      </c>
    </row>
    <row r="304" spans="2:5" ht="29">
      <c r="B304" s="62" t="s">
        <v>1305</v>
      </c>
      <c r="C304" s="46" t="s">
        <v>3347</v>
      </c>
      <c r="D304" s="47">
        <v>213.75</v>
      </c>
      <c r="E304" s="47">
        <v>213.75</v>
      </c>
    </row>
    <row r="305" spans="2:5" ht="29">
      <c r="B305" s="62" t="s">
        <v>1456</v>
      </c>
      <c r="C305" s="46" t="s">
        <v>3348</v>
      </c>
      <c r="D305" s="47">
        <v>145.13</v>
      </c>
      <c r="E305" s="47">
        <v>145.13</v>
      </c>
    </row>
    <row r="306" spans="2:5" ht="29">
      <c r="B306" s="62" t="s">
        <v>1214</v>
      </c>
      <c r="C306" s="46" t="s">
        <v>3349</v>
      </c>
      <c r="D306" s="47">
        <v>223.88</v>
      </c>
      <c r="E306" s="47">
        <v>223.88</v>
      </c>
    </row>
    <row r="307" spans="2:5" ht="29">
      <c r="B307" s="62" t="s">
        <v>1293</v>
      </c>
      <c r="C307" s="46" t="s">
        <v>3350</v>
      </c>
      <c r="D307" s="47">
        <v>193.5</v>
      </c>
      <c r="E307" s="47">
        <v>193.5</v>
      </c>
    </row>
    <row r="308" spans="2:5" ht="29">
      <c r="B308" s="62" t="s">
        <v>1215</v>
      </c>
      <c r="C308" s="46" t="s">
        <v>3351</v>
      </c>
      <c r="D308" s="47">
        <v>109.13</v>
      </c>
      <c r="E308" s="47">
        <v>109.13</v>
      </c>
    </row>
    <row r="309" spans="2:5" ht="29">
      <c r="B309" s="62" t="s">
        <v>1294</v>
      </c>
      <c r="C309" s="46" t="s">
        <v>3352</v>
      </c>
      <c r="D309" s="47">
        <v>72</v>
      </c>
      <c r="E309" s="47">
        <v>72</v>
      </c>
    </row>
    <row r="310" spans="2:5" ht="29">
      <c r="B310" s="62" t="s">
        <v>1216</v>
      </c>
      <c r="C310" s="46" t="s">
        <v>3353</v>
      </c>
      <c r="D310" s="47">
        <v>200.25</v>
      </c>
      <c r="E310" s="47">
        <v>200.25</v>
      </c>
    </row>
    <row r="311" spans="2:5" ht="29">
      <c r="B311" s="62" t="s">
        <v>1295</v>
      </c>
      <c r="C311" s="46" t="s">
        <v>3354</v>
      </c>
      <c r="D311" s="47">
        <v>145.13</v>
      </c>
      <c r="E311" s="47">
        <v>145.13</v>
      </c>
    </row>
    <row r="312" spans="2:5">
      <c r="B312" s="62" t="s">
        <v>1306</v>
      </c>
      <c r="C312" s="46" t="s">
        <v>1307</v>
      </c>
      <c r="D312" s="47">
        <v>205.88</v>
      </c>
      <c r="E312" s="47">
        <v>205.88</v>
      </c>
    </row>
    <row r="313" spans="2:5">
      <c r="B313" s="62" t="s">
        <v>1308</v>
      </c>
      <c r="C313" s="46" t="s">
        <v>1309</v>
      </c>
      <c r="D313" s="47">
        <v>212.63</v>
      </c>
      <c r="E313" s="47">
        <v>212.63</v>
      </c>
    </row>
    <row r="314" spans="2:5" ht="29">
      <c r="B314" s="62" t="s">
        <v>1355</v>
      </c>
      <c r="C314" s="46" t="s">
        <v>1356</v>
      </c>
      <c r="D314" s="47">
        <v>880.88</v>
      </c>
      <c r="E314" s="47">
        <v>880.88</v>
      </c>
    </row>
    <row r="315" spans="2:5" ht="29">
      <c r="B315" s="62" t="s">
        <v>1357</v>
      </c>
      <c r="C315" s="46" t="s">
        <v>3355</v>
      </c>
      <c r="D315" s="47">
        <v>1884.38</v>
      </c>
      <c r="E315" s="47">
        <v>1884.38</v>
      </c>
    </row>
    <row r="316" spans="2:5" ht="29">
      <c r="B316" s="62" t="s">
        <v>1358</v>
      </c>
      <c r="C316" s="46" t="s">
        <v>3356</v>
      </c>
      <c r="D316" s="47">
        <v>2724.75</v>
      </c>
      <c r="E316" s="47">
        <v>2724.75</v>
      </c>
    </row>
    <row r="317" spans="2:5" ht="29">
      <c r="B317" s="62" t="s">
        <v>1362</v>
      </c>
      <c r="C317" s="46" t="s">
        <v>1363</v>
      </c>
      <c r="D317" s="47">
        <v>1337.63</v>
      </c>
      <c r="E317" s="47">
        <v>1337.63</v>
      </c>
    </row>
    <row r="318" spans="2:5" ht="29">
      <c r="B318" s="62" t="s">
        <v>1364</v>
      </c>
      <c r="C318" s="46" t="s">
        <v>1365</v>
      </c>
      <c r="D318" s="47">
        <v>2250</v>
      </c>
      <c r="E318" s="47">
        <v>2250</v>
      </c>
    </row>
    <row r="319" spans="2:5" ht="29">
      <c r="B319" s="62" t="s">
        <v>1366</v>
      </c>
      <c r="C319" s="46" t="s">
        <v>1367</v>
      </c>
      <c r="D319" s="47">
        <v>3040.88</v>
      </c>
      <c r="E319" s="47">
        <v>3040.88</v>
      </c>
    </row>
    <row r="320" spans="2:5" ht="29">
      <c r="B320" s="62" t="s">
        <v>1459</v>
      </c>
      <c r="C320" s="46" t="s">
        <v>1460</v>
      </c>
      <c r="D320" s="47">
        <v>546.75</v>
      </c>
      <c r="E320" s="47">
        <v>546.75</v>
      </c>
    </row>
    <row r="321" spans="2:5" ht="29">
      <c r="B321" s="62" t="s">
        <v>1461</v>
      </c>
      <c r="C321" s="46" t="s">
        <v>3357</v>
      </c>
      <c r="D321" s="47">
        <v>1209.3800000000001</v>
      </c>
      <c r="E321" s="47">
        <v>1209.3800000000001</v>
      </c>
    </row>
    <row r="322" spans="2:5" ht="29">
      <c r="B322" s="62" t="s">
        <v>1462</v>
      </c>
      <c r="C322" s="46" t="s">
        <v>3358</v>
      </c>
      <c r="D322" s="47">
        <v>1703.25</v>
      </c>
      <c r="E322" s="47">
        <v>1703.25</v>
      </c>
    </row>
    <row r="323" spans="2:5" ht="29">
      <c r="B323" s="62" t="s">
        <v>1178</v>
      </c>
      <c r="C323" s="46" t="s">
        <v>1179</v>
      </c>
      <c r="D323" s="47">
        <v>2586.38</v>
      </c>
      <c r="E323" s="47">
        <v>2586.38</v>
      </c>
    </row>
    <row r="324" spans="2:5" ht="29">
      <c r="B324" s="62" t="s">
        <v>1182</v>
      </c>
      <c r="C324" s="46" t="s">
        <v>1183</v>
      </c>
      <c r="D324" s="47">
        <v>1747.13</v>
      </c>
      <c r="E324" s="47">
        <v>1747.13</v>
      </c>
    </row>
    <row r="325" spans="2:5" ht="29">
      <c r="B325" s="62" t="s">
        <v>1186</v>
      </c>
      <c r="C325" s="46" t="s">
        <v>1187</v>
      </c>
      <c r="D325" s="47">
        <v>2379.38</v>
      </c>
      <c r="E325" s="47">
        <v>2379.38</v>
      </c>
    </row>
    <row r="326" spans="2:5" ht="29">
      <c r="B326" s="62" t="s">
        <v>1188</v>
      </c>
      <c r="C326" s="46" t="s">
        <v>1189</v>
      </c>
      <c r="D326" s="47">
        <v>2491.88</v>
      </c>
      <c r="E326" s="47">
        <v>2491.88</v>
      </c>
    </row>
    <row r="327" spans="2:5" ht="29">
      <c r="B327" s="62" t="s">
        <v>1194</v>
      </c>
      <c r="C327" s="46" t="s">
        <v>1195</v>
      </c>
      <c r="D327" s="47">
        <v>3513.38</v>
      </c>
      <c r="E327" s="47">
        <v>3513.38</v>
      </c>
    </row>
    <row r="328" spans="2:5" ht="29">
      <c r="B328" s="62" t="s">
        <v>1198</v>
      </c>
      <c r="C328" s="46" t="s">
        <v>1199</v>
      </c>
      <c r="D328" s="47">
        <v>2684.25</v>
      </c>
      <c r="E328" s="47">
        <v>2684.25</v>
      </c>
    </row>
    <row r="329" spans="2:5" ht="29">
      <c r="B329" s="62" t="s">
        <v>1202</v>
      </c>
      <c r="C329" s="46" t="s">
        <v>1203</v>
      </c>
      <c r="D329" s="47">
        <v>3703.5</v>
      </c>
      <c r="E329" s="47">
        <v>3703.5</v>
      </c>
    </row>
    <row r="330" spans="2:5" ht="29">
      <c r="B330" s="62" t="s">
        <v>1206</v>
      </c>
      <c r="C330" s="46" t="s">
        <v>1207</v>
      </c>
      <c r="D330" s="47">
        <v>5299.88</v>
      </c>
      <c r="E330" s="47">
        <v>5299.88</v>
      </c>
    </row>
    <row r="331" spans="2:5" ht="29">
      <c r="B331" s="62" t="s">
        <v>1210</v>
      </c>
      <c r="C331" s="46" t="s">
        <v>1211</v>
      </c>
      <c r="D331" s="47">
        <v>3674.25</v>
      </c>
      <c r="E331" s="47">
        <v>3674.25</v>
      </c>
    </row>
    <row r="332" spans="2:5">
      <c r="B332" s="62" t="s">
        <v>3359</v>
      </c>
      <c r="C332" s="46" t="s">
        <v>3360</v>
      </c>
      <c r="D332" s="47">
        <v>84.38</v>
      </c>
      <c r="E332" s="47">
        <v>84.38</v>
      </c>
    </row>
    <row r="333" spans="2:5">
      <c r="B333" s="62" t="s">
        <v>3361</v>
      </c>
      <c r="C333" s="46" t="s">
        <v>3362</v>
      </c>
      <c r="D333" s="47">
        <v>82.13</v>
      </c>
      <c r="E333" s="47">
        <v>82.13</v>
      </c>
    </row>
    <row r="334" spans="2:5">
      <c r="B334" s="62" t="s">
        <v>1217</v>
      </c>
      <c r="C334" s="46" t="s">
        <v>1218</v>
      </c>
      <c r="D334" s="47">
        <v>324</v>
      </c>
      <c r="E334" s="47">
        <v>324</v>
      </c>
    </row>
    <row r="335" spans="2:5">
      <c r="B335" s="62" t="s">
        <v>1219</v>
      </c>
      <c r="C335" s="46" t="s">
        <v>1220</v>
      </c>
      <c r="D335" s="47">
        <v>648</v>
      </c>
      <c r="E335" s="47">
        <v>648</v>
      </c>
    </row>
    <row r="336" spans="2:5">
      <c r="B336" s="62" t="s">
        <v>1221</v>
      </c>
      <c r="C336" s="46" t="s">
        <v>1222</v>
      </c>
      <c r="D336" s="47">
        <v>1296</v>
      </c>
      <c r="E336" s="47">
        <v>1296</v>
      </c>
    </row>
    <row r="337" spans="2:5">
      <c r="B337" s="62" t="s">
        <v>1223</v>
      </c>
      <c r="C337" s="46" t="s">
        <v>1224</v>
      </c>
      <c r="D337" s="47">
        <v>54</v>
      </c>
      <c r="E337" s="47">
        <v>54</v>
      </c>
    </row>
    <row r="338" spans="2:5">
      <c r="B338" s="62" t="s">
        <v>1225</v>
      </c>
      <c r="C338" s="46" t="s">
        <v>1226</v>
      </c>
      <c r="D338" s="47">
        <v>1380.38</v>
      </c>
      <c r="E338" s="47">
        <v>1380.38</v>
      </c>
    </row>
    <row r="339" spans="2:5">
      <c r="B339" s="62" t="s">
        <v>1227</v>
      </c>
      <c r="C339" s="46" t="s">
        <v>1228</v>
      </c>
      <c r="D339" s="47">
        <v>2732.63</v>
      </c>
      <c r="E339" s="47">
        <v>2732.63</v>
      </c>
    </row>
    <row r="340" spans="2:5">
      <c r="B340" s="62" t="s">
        <v>1229</v>
      </c>
      <c r="C340" s="46" t="s">
        <v>1230</v>
      </c>
      <c r="D340" s="47">
        <v>3900.38</v>
      </c>
      <c r="E340" s="47">
        <v>3900.38</v>
      </c>
    </row>
    <row r="341" spans="2:5">
      <c r="B341" s="62" t="s">
        <v>1414</v>
      </c>
      <c r="C341" s="46" t="s">
        <v>1415</v>
      </c>
      <c r="D341" s="47">
        <v>2418.75</v>
      </c>
      <c r="E341" s="47">
        <v>2418.75</v>
      </c>
    </row>
    <row r="342" spans="2:5">
      <c r="B342" s="62" t="s">
        <v>1441</v>
      </c>
      <c r="C342" s="46" t="s">
        <v>1442</v>
      </c>
      <c r="D342" s="47">
        <v>193.5</v>
      </c>
      <c r="E342" s="47">
        <v>193.5</v>
      </c>
    </row>
    <row r="343" spans="2:5">
      <c r="B343" s="62" t="s">
        <v>3363</v>
      </c>
      <c r="C343" s="46" t="s">
        <v>3364</v>
      </c>
      <c r="D343" s="47">
        <v>0</v>
      </c>
      <c r="E343" s="47">
        <v>0</v>
      </c>
    </row>
    <row r="344" spans="2:5" ht="29">
      <c r="B344" s="62" t="s">
        <v>1275</v>
      </c>
      <c r="C344" s="46" t="s">
        <v>1276</v>
      </c>
      <c r="D344" s="47">
        <v>5568.75</v>
      </c>
      <c r="E344" s="47">
        <v>5568.75</v>
      </c>
    </row>
    <row r="345" spans="2:5" ht="29">
      <c r="B345" s="62" t="s">
        <v>1277</v>
      </c>
      <c r="C345" s="46" t="s">
        <v>1278</v>
      </c>
      <c r="D345" s="47">
        <v>8606.25</v>
      </c>
      <c r="E345" s="47">
        <v>8606.25</v>
      </c>
    </row>
    <row r="346" spans="2:5" ht="29">
      <c r="B346" s="62" t="s">
        <v>1279</v>
      </c>
      <c r="C346" s="46" t="s">
        <v>1280</v>
      </c>
      <c r="D346" s="47">
        <v>14062.5</v>
      </c>
      <c r="E346" s="47">
        <v>14062.5</v>
      </c>
    </row>
    <row r="347" spans="2:5" ht="29">
      <c r="B347" s="62" t="s">
        <v>3365</v>
      </c>
      <c r="C347" s="46" t="s">
        <v>3366</v>
      </c>
      <c r="D347" s="47">
        <v>0</v>
      </c>
      <c r="E347" s="47">
        <v>0</v>
      </c>
    </row>
    <row r="348" spans="2:5">
      <c r="B348" s="62" t="s">
        <v>1296</v>
      </c>
      <c r="C348" s="46" t="s">
        <v>1297</v>
      </c>
      <c r="D348" s="47">
        <v>182.25</v>
      </c>
      <c r="E348" s="47">
        <v>182.25</v>
      </c>
    </row>
    <row r="349" spans="2:5">
      <c r="B349" s="62" t="s">
        <v>1298</v>
      </c>
      <c r="C349" s="46" t="s">
        <v>1299</v>
      </c>
      <c r="D349" s="47">
        <v>364.5</v>
      </c>
      <c r="E349" s="47">
        <v>364.5</v>
      </c>
    </row>
    <row r="350" spans="2:5">
      <c r="B350" s="62" t="s">
        <v>1457</v>
      </c>
      <c r="C350" s="46" t="s">
        <v>1458</v>
      </c>
      <c r="D350" s="47">
        <v>729</v>
      </c>
      <c r="E350" s="47">
        <v>729</v>
      </c>
    </row>
    <row r="351" spans="2:5">
      <c r="B351" s="62" t="s">
        <v>1302</v>
      </c>
      <c r="C351" s="46" t="s">
        <v>3367</v>
      </c>
      <c r="D351" s="47">
        <v>30.38</v>
      </c>
      <c r="E351" s="47">
        <v>30.38</v>
      </c>
    </row>
    <row r="352" spans="2:5">
      <c r="B352" s="62" t="s">
        <v>1416</v>
      </c>
      <c r="C352" s="46" t="s">
        <v>3368</v>
      </c>
      <c r="D352" s="47">
        <v>785.25</v>
      </c>
      <c r="E352" s="47">
        <v>785.25</v>
      </c>
    </row>
    <row r="353" spans="2:5">
      <c r="B353" s="62" t="s">
        <v>1417</v>
      </c>
      <c r="C353" s="46" t="s">
        <v>3369</v>
      </c>
      <c r="D353" s="47">
        <v>785.25</v>
      </c>
      <c r="E353" s="47">
        <v>785.25</v>
      </c>
    </row>
    <row r="354" spans="2:5">
      <c r="B354" s="62" t="s">
        <v>1418</v>
      </c>
      <c r="C354" s="46" t="s">
        <v>3370</v>
      </c>
      <c r="D354" s="47">
        <v>785.25</v>
      </c>
      <c r="E354" s="47">
        <v>785.25</v>
      </c>
    </row>
    <row r="355" spans="2:5">
      <c r="B355" s="62" t="s">
        <v>1419</v>
      </c>
      <c r="C355" s="46" t="s">
        <v>3371</v>
      </c>
      <c r="D355" s="47">
        <v>785.25</v>
      </c>
      <c r="E355" s="47">
        <v>785.25</v>
      </c>
    </row>
    <row r="356" spans="2:5">
      <c r="B356" s="62" t="s">
        <v>1420</v>
      </c>
      <c r="C356" s="46" t="s">
        <v>3372</v>
      </c>
      <c r="D356" s="47">
        <v>785.25</v>
      </c>
      <c r="E356" s="47">
        <v>785.25</v>
      </c>
    </row>
    <row r="357" spans="2:5">
      <c r="B357" s="62" t="s">
        <v>1421</v>
      </c>
      <c r="C357" s="46" t="s">
        <v>3373</v>
      </c>
      <c r="D357" s="47">
        <v>785.25</v>
      </c>
      <c r="E357" s="47">
        <v>785.25</v>
      </c>
    </row>
    <row r="358" spans="2:5">
      <c r="B358" s="62" t="s">
        <v>1422</v>
      </c>
      <c r="C358" s="46" t="s">
        <v>3374</v>
      </c>
      <c r="D358" s="47">
        <v>785.25</v>
      </c>
      <c r="E358" s="47">
        <v>785.25</v>
      </c>
    </row>
    <row r="359" spans="2:5">
      <c r="B359" s="62" t="s">
        <v>1423</v>
      </c>
      <c r="C359" s="46" t="s">
        <v>3375</v>
      </c>
      <c r="D359" s="47">
        <v>785.25</v>
      </c>
      <c r="E359" s="47">
        <v>785.25</v>
      </c>
    </row>
    <row r="360" spans="2:5">
      <c r="B360" s="62" t="s">
        <v>1424</v>
      </c>
      <c r="C360" s="46" t="s">
        <v>3376</v>
      </c>
      <c r="D360" s="47">
        <v>785.25</v>
      </c>
      <c r="E360" s="47">
        <v>785.25</v>
      </c>
    </row>
    <row r="361" spans="2:5">
      <c r="B361" s="62" t="s">
        <v>1425</v>
      </c>
      <c r="C361" s="46" t="s">
        <v>3377</v>
      </c>
      <c r="D361" s="47">
        <v>785.25</v>
      </c>
      <c r="E361" s="47">
        <v>785.25</v>
      </c>
    </row>
    <row r="362" spans="2:5">
      <c r="B362" s="62" t="s">
        <v>1426</v>
      </c>
      <c r="C362" s="46" t="s">
        <v>3378</v>
      </c>
      <c r="D362" s="47">
        <v>785.25</v>
      </c>
      <c r="E362" s="47">
        <v>785.25</v>
      </c>
    </row>
    <row r="363" spans="2:5">
      <c r="B363" s="62" t="s">
        <v>1427</v>
      </c>
      <c r="C363" s="46" t="s">
        <v>3379</v>
      </c>
      <c r="D363" s="47">
        <v>785.25</v>
      </c>
      <c r="E363" s="47">
        <v>785.25</v>
      </c>
    </row>
    <row r="364" spans="2:5">
      <c r="B364" s="62" t="s">
        <v>1428</v>
      </c>
      <c r="C364" s="46" t="s">
        <v>3380</v>
      </c>
      <c r="D364" s="47">
        <v>785.25</v>
      </c>
      <c r="E364" s="47">
        <v>785.25</v>
      </c>
    </row>
    <row r="365" spans="2:5">
      <c r="B365" s="62" t="s">
        <v>1429</v>
      </c>
      <c r="C365" s="46" t="s">
        <v>3381</v>
      </c>
      <c r="D365" s="47">
        <v>785.25</v>
      </c>
      <c r="E365" s="47">
        <v>785.25</v>
      </c>
    </row>
    <row r="366" spans="2:5">
      <c r="B366" s="62" t="s">
        <v>1430</v>
      </c>
      <c r="C366" s="46" t="s">
        <v>3382</v>
      </c>
      <c r="D366" s="47">
        <v>785.25</v>
      </c>
      <c r="E366" s="47">
        <v>785.25</v>
      </c>
    </row>
    <row r="367" spans="2:5">
      <c r="B367" s="62" t="s">
        <v>1431</v>
      </c>
      <c r="C367" s="46" t="s">
        <v>3383</v>
      </c>
      <c r="D367" s="47">
        <v>785.25</v>
      </c>
      <c r="E367" s="47">
        <v>785.25</v>
      </c>
    </row>
    <row r="368" spans="2:5">
      <c r="B368" s="62" t="s">
        <v>1432</v>
      </c>
      <c r="C368" s="46" t="s">
        <v>3384</v>
      </c>
      <c r="D368" s="47">
        <v>785.25</v>
      </c>
      <c r="E368" s="47">
        <v>785.25</v>
      </c>
    </row>
    <row r="369" spans="2:5">
      <c r="B369" s="62" t="s">
        <v>1320</v>
      </c>
      <c r="C369" s="46" t="s">
        <v>1321</v>
      </c>
      <c r="D369" s="47">
        <v>94.5</v>
      </c>
      <c r="E369" s="47">
        <v>94.5</v>
      </c>
    </row>
    <row r="370" spans="2:5">
      <c r="B370" s="62" t="s">
        <v>1322</v>
      </c>
      <c r="C370" s="46" t="s">
        <v>1323</v>
      </c>
      <c r="D370" s="47">
        <v>73.13</v>
      </c>
      <c r="E370" s="47">
        <v>73.13</v>
      </c>
    </row>
    <row r="371" spans="2:5">
      <c r="B371" s="62" t="s">
        <v>1324</v>
      </c>
      <c r="C371" s="46" t="s">
        <v>1325</v>
      </c>
      <c r="D371" s="47">
        <v>113.63</v>
      </c>
      <c r="E371" s="47">
        <v>113.63</v>
      </c>
    </row>
    <row r="372" spans="2:5">
      <c r="B372" s="62" t="s">
        <v>1326</v>
      </c>
      <c r="C372" s="46" t="s">
        <v>1327</v>
      </c>
      <c r="D372" s="47">
        <v>87.75</v>
      </c>
      <c r="E372" s="47">
        <v>87.75</v>
      </c>
    </row>
    <row r="373" spans="2:5">
      <c r="B373" s="62" t="s">
        <v>1481</v>
      </c>
      <c r="C373" s="46" t="s">
        <v>1482</v>
      </c>
      <c r="D373" s="47">
        <v>0</v>
      </c>
      <c r="E373" s="47">
        <v>0</v>
      </c>
    </row>
    <row r="374" spans="2:5">
      <c r="B374" s="62" t="s">
        <v>1212</v>
      </c>
      <c r="C374" s="46" t="s">
        <v>1213</v>
      </c>
      <c r="D374" s="47">
        <v>63</v>
      </c>
      <c r="E374" s="47">
        <v>63</v>
      </c>
    </row>
    <row r="375" spans="2:5">
      <c r="B375" s="62" t="s">
        <v>1235</v>
      </c>
      <c r="C375" s="46" t="s">
        <v>1236</v>
      </c>
      <c r="D375" s="47">
        <v>97.88</v>
      </c>
      <c r="E375" s="47">
        <v>97.88</v>
      </c>
    </row>
    <row r="376" spans="2:5">
      <c r="B376" s="62" t="s">
        <v>1255</v>
      </c>
      <c r="C376" s="46" t="s">
        <v>1256</v>
      </c>
      <c r="D376" s="47">
        <v>75.38</v>
      </c>
      <c r="E376" s="47">
        <v>75.38</v>
      </c>
    </row>
    <row r="377" spans="2:5">
      <c r="B377" s="62" t="s">
        <v>1257</v>
      </c>
      <c r="C377" s="46" t="s">
        <v>1258</v>
      </c>
      <c r="D377" s="47">
        <v>66.38</v>
      </c>
      <c r="E377" s="47">
        <v>66.38</v>
      </c>
    </row>
    <row r="378" spans="2:5">
      <c r="B378" s="62" t="s">
        <v>1259</v>
      </c>
      <c r="C378" s="46" t="s">
        <v>1412</v>
      </c>
      <c r="D378" s="47">
        <v>166.5</v>
      </c>
      <c r="E378" s="47">
        <v>166.5</v>
      </c>
    </row>
    <row r="379" spans="2:5">
      <c r="B379" s="62" t="s">
        <v>1243</v>
      </c>
      <c r="C379" s="46" t="s">
        <v>1413</v>
      </c>
      <c r="D379" s="47">
        <v>160.88</v>
      </c>
      <c r="E379" s="47">
        <v>160.88</v>
      </c>
    </row>
    <row r="380" spans="2:5">
      <c r="B380" s="62" t="s">
        <v>1263</v>
      </c>
      <c r="C380" s="46" t="s">
        <v>1264</v>
      </c>
      <c r="D380" s="47">
        <v>218.25</v>
      </c>
      <c r="E380" s="47">
        <v>218.25</v>
      </c>
    </row>
    <row r="381" spans="2:5" ht="29">
      <c r="B381" s="62" t="s">
        <v>3385</v>
      </c>
      <c r="C381" s="46" t="s">
        <v>3386</v>
      </c>
      <c r="D381" s="47">
        <v>160.88</v>
      </c>
      <c r="E381" s="47">
        <v>160.88</v>
      </c>
    </row>
    <row r="382" spans="2:5" ht="29">
      <c r="B382" s="62" t="s">
        <v>1467</v>
      </c>
      <c r="C382" s="46" t="s">
        <v>1468</v>
      </c>
      <c r="D382" s="47">
        <v>590.63</v>
      </c>
      <c r="E382" s="47">
        <v>590.63</v>
      </c>
    </row>
    <row r="383" spans="2:5" ht="29">
      <c r="B383" s="62" t="s">
        <v>1469</v>
      </c>
      <c r="C383" s="46" t="s">
        <v>1470</v>
      </c>
      <c r="D383" s="47">
        <v>708.75</v>
      </c>
      <c r="E383" s="47">
        <v>708.75</v>
      </c>
    </row>
    <row r="384" spans="2:5" ht="29">
      <c r="B384" s="62" t="s">
        <v>1471</v>
      </c>
      <c r="C384" s="46" t="s">
        <v>1472</v>
      </c>
      <c r="D384" s="47">
        <v>649.13</v>
      </c>
      <c r="E384" s="47">
        <v>649.13</v>
      </c>
    </row>
    <row r="385" spans="2:5" ht="29">
      <c r="B385" s="62" t="s">
        <v>1473</v>
      </c>
      <c r="C385" s="46" t="s">
        <v>1474</v>
      </c>
      <c r="D385" s="47">
        <v>932.63</v>
      </c>
      <c r="E385" s="47">
        <v>932.63</v>
      </c>
    </row>
    <row r="386" spans="2:5" ht="29">
      <c r="B386" s="62" t="s">
        <v>1475</v>
      </c>
      <c r="C386" s="46" t="s">
        <v>1476</v>
      </c>
      <c r="D386" s="47">
        <v>874.13</v>
      </c>
      <c r="E386" s="47">
        <v>874.13</v>
      </c>
    </row>
    <row r="387" spans="2:5" ht="29">
      <c r="B387" s="62" t="s">
        <v>1477</v>
      </c>
      <c r="C387" s="46" t="s">
        <v>1478</v>
      </c>
      <c r="D387" s="47">
        <v>883.13</v>
      </c>
      <c r="E387" s="47">
        <v>883.13</v>
      </c>
    </row>
    <row r="388" spans="2:5" ht="29">
      <c r="B388" s="62" t="s">
        <v>1479</v>
      </c>
      <c r="C388" s="46" t="s">
        <v>1480</v>
      </c>
      <c r="D388" s="47">
        <v>826.88</v>
      </c>
      <c r="E388" s="47">
        <v>826.88</v>
      </c>
    </row>
    <row r="389" spans="2:5">
      <c r="B389" s="62" t="s">
        <v>1336</v>
      </c>
      <c r="C389" s="46" t="s">
        <v>1337</v>
      </c>
      <c r="D389" s="47">
        <v>51.75</v>
      </c>
      <c r="E389" s="47">
        <v>51.75</v>
      </c>
    </row>
    <row r="390" spans="2:5" ht="29">
      <c r="B390" s="62" t="s">
        <v>1350</v>
      </c>
      <c r="C390" s="46" t="s">
        <v>1351</v>
      </c>
      <c r="D390" s="47">
        <v>165.38</v>
      </c>
      <c r="E390" s="47">
        <v>165.38</v>
      </c>
    </row>
    <row r="391" spans="2:5">
      <c r="B391" s="62" t="s">
        <v>3387</v>
      </c>
      <c r="C391" s="46" t="s">
        <v>3388</v>
      </c>
      <c r="D391" s="47">
        <v>465.75</v>
      </c>
      <c r="E391" s="47">
        <v>465.75</v>
      </c>
    </row>
    <row r="392" spans="2:5" ht="29">
      <c r="B392" s="62" t="s">
        <v>1368</v>
      </c>
      <c r="C392" s="46" t="s">
        <v>3389</v>
      </c>
      <c r="D392" s="47">
        <v>630</v>
      </c>
      <c r="E392" s="47">
        <v>630</v>
      </c>
    </row>
    <row r="393" spans="2:5" ht="29">
      <c r="B393" s="62" t="s">
        <v>1369</v>
      </c>
      <c r="C393" s="46" t="s">
        <v>3390</v>
      </c>
      <c r="D393" s="47">
        <v>1318.5</v>
      </c>
      <c r="E393" s="47">
        <v>1318.5</v>
      </c>
    </row>
    <row r="394" spans="2:5" ht="29">
      <c r="B394" s="62" t="s">
        <v>1402</v>
      </c>
      <c r="C394" s="46" t="s">
        <v>1403</v>
      </c>
      <c r="D394" s="47">
        <v>354.38</v>
      </c>
      <c r="E394" s="47">
        <v>354.38</v>
      </c>
    </row>
    <row r="395" spans="2:5" ht="29">
      <c r="B395" s="62" t="s">
        <v>1370</v>
      </c>
      <c r="C395" s="46" t="s">
        <v>3391</v>
      </c>
      <c r="D395" s="47">
        <v>630</v>
      </c>
      <c r="E395" s="47">
        <v>630</v>
      </c>
    </row>
    <row r="396" spans="2:5" ht="29">
      <c r="B396" s="62" t="s">
        <v>1371</v>
      </c>
      <c r="C396" s="46" t="s">
        <v>3392</v>
      </c>
      <c r="D396" s="47">
        <v>1318.5</v>
      </c>
      <c r="E396" s="47">
        <v>1318.5</v>
      </c>
    </row>
    <row r="397" spans="2:5" ht="29">
      <c r="B397" s="62" t="s">
        <v>1372</v>
      </c>
      <c r="C397" s="46" t="s">
        <v>3393</v>
      </c>
      <c r="D397" s="47">
        <v>630</v>
      </c>
      <c r="E397" s="47">
        <v>630</v>
      </c>
    </row>
    <row r="398" spans="2:5" ht="29">
      <c r="B398" s="62" t="s">
        <v>1373</v>
      </c>
      <c r="C398" s="46" t="s">
        <v>3394</v>
      </c>
      <c r="D398" s="47">
        <v>1318.5</v>
      </c>
      <c r="E398" s="47">
        <v>1318.5</v>
      </c>
    </row>
    <row r="399" spans="2:5" ht="29">
      <c r="B399" s="62" t="s">
        <v>1374</v>
      </c>
      <c r="C399" s="46" t="s">
        <v>3395</v>
      </c>
      <c r="D399" s="47">
        <v>630</v>
      </c>
      <c r="E399" s="47">
        <v>630</v>
      </c>
    </row>
    <row r="400" spans="2:5" ht="29">
      <c r="B400" s="62" t="s">
        <v>1375</v>
      </c>
      <c r="C400" s="46" t="s">
        <v>3396</v>
      </c>
      <c r="D400" s="47">
        <v>1318.5</v>
      </c>
      <c r="E400" s="47">
        <v>1318.5</v>
      </c>
    </row>
    <row r="401" spans="2:5" ht="29">
      <c r="B401" s="62" t="s">
        <v>1376</v>
      </c>
      <c r="C401" s="46" t="s">
        <v>3397</v>
      </c>
      <c r="D401" s="47">
        <v>630</v>
      </c>
      <c r="E401" s="47">
        <v>630</v>
      </c>
    </row>
    <row r="402" spans="2:5" ht="29">
      <c r="B402" s="62" t="s">
        <v>1377</v>
      </c>
      <c r="C402" s="46" t="s">
        <v>3398</v>
      </c>
      <c r="D402" s="47">
        <v>1318.5</v>
      </c>
      <c r="E402" s="47">
        <v>1318.5</v>
      </c>
    </row>
    <row r="403" spans="2:5" ht="29">
      <c r="B403" s="62" t="s">
        <v>1404</v>
      </c>
      <c r="C403" s="46" t="s">
        <v>1405</v>
      </c>
      <c r="D403" s="47">
        <v>465.75</v>
      </c>
      <c r="E403" s="47">
        <v>465.75</v>
      </c>
    </row>
    <row r="404" spans="2:5" ht="29">
      <c r="B404" s="62" t="s">
        <v>1378</v>
      </c>
      <c r="C404" s="46" t="s">
        <v>3399</v>
      </c>
      <c r="D404" s="47">
        <v>630</v>
      </c>
      <c r="E404" s="47">
        <v>630</v>
      </c>
    </row>
    <row r="405" spans="2:5" ht="29">
      <c r="B405" s="62" t="s">
        <v>1379</v>
      </c>
      <c r="C405" s="46" t="s">
        <v>3400</v>
      </c>
      <c r="D405" s="47">
        <v>1318.5</v>
      </c>
      <c r="E405" s="47">
        <v>1318.5</v>
      </c>
    </row>
    <row r="406" spans="2:5" ht="29">
      <c r="B406" s="62" t="s">
        <v>1380</v>
      </c>
      <c r="C406" s="46" t="s">
        <v>3401</v>
      </c>
      <c r="D406" s="47">
        <v>630</v>
      </c>
      <c r="E406" s="47">
        <v>630</v>
      </c>
    </row>
    <row r="407" spans="2:5" ht="29">
      <c r="B407" s="62" t="s">
        <v>1381</v>
      </c>
      <c r="C407" s="46" t="s">
        <v>3402</v>
      </c>
      <c r="D407" s="47">
        <v>1318.5</v>
      </c>
      <c r="E407" s="47">
        <v>1318.5</v>
      </c>
    </row>
    <row r="408" spans="2:5" ht="29">
      <c r="B408" s="62" t="s">
        <v>1382</v>
      </c>
      <c r="C408" s="46" t="s">
        <v>3403</v>
      </c>
      <c r="D408" s="47">
        <v>630</v>
      </c>
      <c r="E408" s="47">
        <v>630</v>
      </c>
    </row>
    <row r="409" spans="2:5" ht="29">
      <c r="B409" s="62" t="s">
        <v>1383</v>
      </c>
      <c r="C409" s="46" t="s">
        <v>3404</v>
      </c>
      <c r="D409" s="47">
        <v>1318.5</v>
      </c>
      <c r="E409" s="47">
        <v>1318.5</v>
      </c>
    </row>
    <row r="410" spans="2:5" ht="29">
      <c r="B410" s="62" t="s">
        <v>1384</v>
      </c>
      <c r="C410" s="46" t="s">
        <v>3405</v>
      </c>
      <c r="D410" s="47">
        <v>630</v>
      </c>
      <c r="E410" s="47">
        <v>630</v>
      </c>
    </row>
    <row r="411" spans="2:5" ht="29">
      <c r="B411" s="62" t="s">
        <v>1385</v>
      </c>
      <c r="C411" s="46" t="s">
        <v>3406</v>
      </c>
      <c r="D411" s="47">
        <v>1318.5</v>
      </c>
      <c r="E411" s="47">
        <v>1318.5</v>
      </c>
    </row>
    <row r="412" spans="2:5" ht="29">
      <c r="B412" s="62" t="s">
        <v>1386</v>
      </c>
      <c r="C412" s="46" t="s">
        <v>3407</v>
      </c>
      <c r="D412" s="47">
        <v>630</v>
      </c>
      <c r="E412" s="47">
        <v>630</v>
      </c>
    </row>
    <row r="413" spans="2:5" ht="29">
      <c r="B413" s="62" t="s">
        <v>1387</v>
      </c>
      <c r="C413" s="46" t="s">
        <v>3408</v>
      </c>
      <c r="D413" s="47">
        <v>1318.5</v>
      </c>
      <c r="E413" s="47">
        <v>1318.5</v>
      </c>
    </row>
    <row r="414" spans="2:5" ht="29">
      <c r="B414" s="62" t="s">
        <v>1406</v>
      </c>
      <c r="C414" s="46" t="s">
        <v>1407</v>
      </c>
      <c r="D414" s="47">
        <v>236.25</v>
      </c>
      <c r="E414" s="47">
        <v>236.25</v>
      </c>
    </row>
    <row r="415" spans="2:5" ht="29">
      <c r="B415" s="62" t="s">
        <v>1388</v>
      </c>
      <c r="C415" s="46" t="s">
        <v>3409</v>
      </c>
      <c r="D415" s="47">
        <v>630</v>
      </c>
      <c r="E415" s="47">
        <v>630</v>
      </c>
    </row>
    <row r="416" spans="2:5" ht="29">
      <c r="B416" s="62" t="s">
        <v>1389</v>
      </c>
      <c r="C416" s="46" t="s">
        <v>3410</v>
      </c>
      <c r="D416" s="47">
        <v>1318.5</v>
      </c>
      <c r="E416" s="47">
        <v>1318.5</v>
      </c>
    </row>
    <row r="417" spans="2:5" ht="29">
      <c r="B417" s="62" t="s">
        <v>1390</v>
      </c>
      <c r="C417" s="46" t="s">
        <v>3411</v>
      </c>
      <c r="D417" s="47">
        <v>630</v>
      </c>
      <c r="E417" s="47">
        <v>630</v>
      </c>
    </row>
    <row r="418" spans="2:5" ht="29">
      <c r="B418" s="62" t="s">
        <v>1391</v>
      </c>
      <c r="C418" s="46" t="s">
        <v>3412</v>
      </c>
      <c r="D418" s="47">
        <v>1318.5</v>
      </c>
      <c r="E418" s="47">
        <v>1318.5</v>
      </c>
    </row>
    <row r="419" spans="2:5" ht="29">
      <c r="B419" s="62" t="s">
        <v>1392</v>
      </c>
      <c r="C419" s="46" t="s">
        <v>3413</v>
      </c>
      <c r="D419" s="47">
        <v>630</v>
      </c>
      <c r="E419" s="47">
        <v>630</v>
      </c>
    </row>
    <row r="420" spans="2:5" ht="29">
      <c r="B420" s="62" t="s">
        <v>1393</v>
      </c>
      <c r="C420" s="46" t="s">
        <v>3414</v>
      </c>
      <c r="D420" s="47">
        <v>1318.5</v>
      </c>
      <c r="E420" s="47">
        <v>1318.5</v>
      </c>
    </row>
    <row r="421" spans="2:5" ht="29">
      <c r="B421" s="62" t="s">
        <v>1394</v>
      </c>
      <c r="C421" s="46" t="s">
        <v>3415</v>
      </c>
      <c r="D421" s="47">
        <v>630</v>
      </c>
      <c r="E421" s="47">
        <v>630</v>
      </c>
    </row>
    <row r="422" spans="2:5" ht="29">
      <c r="B422" s="62" t="s">
        <v>1395</v>
      </c>
      <c r="C422" s="46" t="s">
        <v>3416</v>
      </c>
      <c r="D422" s="47">
        <v>1318.5</v>
      </c>
      <c r="E422" s="47">
        <v>1318.5</v>
      </c>
    </row>
    <row r="423" spans="2:5" ht="29">
      <c r="B423" s="62" t="s">
        <v>1408</v>
      </c>
      <c r="C423" s="46" t="s">
        <v>1409</v>
      </c>
      <c r="D423" s="47">
        <v>465.75</v>
      </c>
      <c r="E423" s="47">
        <v>465.75</v>
      </c>
    </row>
    <row r="424" spans="2:5" ht="29">
      <c r="B424" s="62" t="s">
        <v>1396</v>
      </c>
      <c r="C424" s="46" t="s">
        <v>3417</v>
      </c>
      <c r="D424" s="47">
        <v>630</v>
      </c>
      <c r="E424" s="47">
        <v>630</v>
      </c>
    </row>
    <row r="425" spans="2:5" ht="29">
      <c r="B425" s="62" t="s">
        <v>1397</v>
      </c>
      <c r="C425" s="46" t="s">
        <v>3418</v>
      </c>
      <c r="D425" s="47">
        <v>1318.5</v>
      </c>
      <c r="E425" s="47">
        <v>1318.5</v>
      </c>
    </row>
    <row r="426" spans="2:5" ht="29">
      <c r="B426" s="62" t="s">
        <v>1398</v>
      </c>
      <c r="C426" s="46" t="s">
        <v>3419</v>
      </c>
      <c r="D426" s="47">
        <v>630</v>
      </c>
      <c r="E426" s="47">
        <v>630</v>
      </c>
    </row>
    <row r="427" spans="2:5" ht="29">
      <c r="B427" s="62" t="s">
        <v>1399</v>
      </c>
      <c r="C427" s="46" t="s">
        <v>3420</v>
      </c>
      <c r="D427" s="47">
        <v>1318.5</v>
      </c>
      <c r="E427" s="47">
        <v>1318.5</v>
      </c>
    </row>
    <row r="428" spans="2:5" ht="29">
      <c r="B428" s="62" t="s">
        <v>1400</v>
      </c>
      <c r="C428" s="46" t="s">
        <v>3421</v>
      </c>
      <c r="D428" s="47">
        <v>630</v>
      </c>
      <c r="E428" s="47">
        <v>630</v>
      </c>
    </row>
    <row r="429" spans="2:5" ht="29">
      <c r="B429" s="62" t="s">
        <v>1401</v>
      </c>
      <c r="C429" s="46" t="s">
        <v>3422</v>
      </c>
      <c r="D429" s="47">
        <v>1318.5</v>
      </c>
      <c r="E429" s="47">
        <v>1318.5</v>
      </c>
    </row>
    <row r="430" spans="2:5" ht="29">
      <c r="B430" s="62" t="s">
        <v>1410</v>
      </c>
      <c r="C430" s="46" t="s">
        <v>1411</v>
      </c>
      <c r="D430" s="47">
        <v>465.75</v>
      </c>
      <c r="E430" s="47">
        <v>465.75</v>
      </c>
    </row>
    <row r="431" spans="2:5">
      <c r="B431" s="62" t="s">
        <v>3423</v>
      </c>
      <c r="C431" s="46" t="s">
        <v>3424</v>
      </c>
      <c r="D431" s="47">
        <v>465.75</v>
      </c>
      <c r="E431" s="47">
        <v>465.75</v>
      </c>
    </row>
    <row r="432" spans="2:5">
      <c r="B432" s="62"/>
    </row>
    <row r="433" spans="2:5" ht="29">
      <c r="B433" s="62" t="s">
        <v>3433</v>
      </c>
      <c r="C433" s="46" t="s">
        <v>3434</v>
      </c>
      <c r="D433" s="47">
        <v>0</v>
      </c>
      <c r="E433" s="47">
        <v>0</v>
      </c>
    </row>
    <row r="434" spans="2:5" ht="29">
      <c r="B434" s="62" t="s">
        <v>246</v>
      </c>
      <c r="C434" s="46" t="s">
        <v>1489</v>
      </c>
      <c r="D434" s="47">
        <v>1434.93</v>
      </c>
      <c r="E434" s="47">
        <v>1865.4090000000001</v>
      </c>
    </row>
    <row r="435" spans="2:5">
      <c r="B435" s="62" t="s">
        <v>1490</v>
      </c>
      <c r="C435" s="46" t="s">
        <v>1491</v>
      </c>
      <c r="D435" s="47">
        <v>267.63</v>
      </c>
      <c r="E435" s="47">
        <v>347.91899999999998</v>
      </c>
    </row>
    <row r="436" spans="2:5">
      <c r="B436" s="62" t="s">
        <v>1492</v>
      </c>
      <c r="C436" s="46" t="s">
        <v>1493</v>
      </c>
      <c r="D436" s="47">
        <v>204.18</v>
      </c>
      <c r="E436" s="47">
        <v>265.43400000000003</v>
      </c>
    </row>
    <row r="437" spans="2:5" ht="29">
      <c r="B437" s="62" t="s">
        <v>1494</v>
      </c>
      <c r="C437" s="46" t="s">
        <v>1495</v>
      </c>
      <c r="D437" s="47">
        <v>271.14</v>
      </c>
      <c r="E437" s="47">
        <v>352.48200000000003</v>
      </c>
    </row>
    <row r="438" spans="2:5">
      <c r="B438" s="62" t="s">
        <v>1496</v>
      </c>
      <c r="C438" s="46" t="s">
        <v>1497</v>
      </c>
      <c r="D438" s="47">
        <v>0</v>
      </c>
      <c r="E438" s="47">
        <v>0</v>
      </c>
    </row>
    <row r="439" spans="2:5">
      <c r="B439" s="62" t="s">
        <v>1485</v>
      </c>
      <c r="C439" s="46" t="s">
        <v>1486</v>
      </c>
      <c r="D439" s="47">
        <v>0</v>
      </c>
      <c r="E439" s="47">
        <v>0</v>
      </c>
    </row>
    <row r="440" spans="2:5">
      <c r="B440" s="62" t="s">
        <v>262</v>
      </c>
      <c r="C440" s="46" t="s">
        <v>1487</v>
      </c>
      <c r="D440" s="47">
        <v>83.81</v>
      </c>
      <c r="E440" s="47">
        <v>108.953</v>
      </c>
    </row>
    <row r="441" spans="2:5">
      <c r="B441" s="62" t="s">
        <v>259</v>
      </c>
      <c r="C441" s="46" t="s">
        <v>1488</v>
      </c>
      <c r="D441" s="47">
        <v>83.81</v>
      </c>
      <c r="E441" s="47">
        <v>108.953</v>
      </c>
    </row>
    <row r="442" spans="2:5">
      <c r="B442" s="62" t="s">
        <v>257</v>
      </c>
      <c r="C442" s="46" t="s">
        <v>1498</v>
      </c>
      <c r="D442" s="47">
        <v>493.87</v>
      </c>
      <c r="E442" s="47">
        <v>642.03099999999995</v>
      </c>
    </row>
    <row r="443" spans="2:5" ht="29">
      <c r="B443" s="62" t="s">
        <v>240</v>
      </c>
      <c r="C443" s="46" t="s">
        <v>1499</v>
      </c>
      <c r="D443" s="47">
        <v>889.31</v>
      </c>
      <c r="E443" s="47">
        <v>1156.1030000000001</v>
      </c>
    </row>
    <row r="444" spans="2:5">
      <c r="B444" s="62" t="s">
        <v>1500</v>
      </c>
      <c r="C444" s="46" t="s">
        <v>1501</v>
      </c>
      <c r="D444" s="47">
        <v>0</v>
      </c>
      <c r="E444" s="47">
        <v>0</v>
      </c>
    </row>
    <row r="445" spans="2:5" ht="29">
      <c r="B445" s="62" t="s">
        <v>1502</v>
      </c>
      <c r="C445" s="46" t="s">
        <v>1503</v>
      </c>
      <c r="D445" s="47">
        <v>889.31</v>
      </c>
      <c r="E445" s="47">
        <v>1156.1030000000001</v>
      </c>
    </row>
    <row r="446" spans="2:5" ht="29">
      <c r="B446" s="62" t="s">
        <v>252</v>
      </c>
      <c r="C446" s="46" t="s">
        <v>1504</v>
      </c>
      <c r="D446" s="47">
        <v>973.12</v>
      </c>
      <c r="E446" s="47">
        <v>1265.056</v>
      </c>
    </row>
    <row r="447" spans="2:5" ht="29">
      <c r="B447" s="62" t="s">
        <v>1505</v>
      </c>
      <c r="C447" s="46" t="s">
        <v>1506</v>
      </c>
      <c r="D447" s="47">
        <v>1058.51</v>
      </c>
      <c r="E447" s="47">
        <v>1376.0630000000001</v>
      </c>
    </row>
    <row r="448" spans="2:5" ht="29">
      <c r="B448" s="62" t="s">
        <v>249</v>
      </c>
      <c r="C448" s="46" t="s">
        <v>1507</v>
      </c>
      <c r="D448" s="47">
        <v>1779.75</v>
      </c>
      <c r="E448" s="47">
        <v>2313.6750000000002</v>
      </c>
    </row>
    <row r="449" spans="2:5" ht="29">
      <c r="B449" s="62" t="s">
        <v>243</v>
      </c>
      <c r="C449" s="46" t="s">
        <v>1508</v>
      </c>
      <c r="D449" s="47">
        <v>973.12</v>
      </c>
      <c r="E449" s="47">
        <v>1265.056</v>
      </c>
    </row>
    <row r="450" spans="2:5" ht="29">
      <c r="B450" s="62" t="s">
        <v>1509</v>
      </c>
      <c r="C450" s="46" t="s">
        <v>1510</v>
      </c>
      <c r="D450" s="47">
        <v>1864.01</v>
      </c>
      <c r="E450" s="47">
        <v>2423.2130000000002</v>
      </c>
    </row>
    <row r="451" spans="2:5">
      <c r="B451" s="62" t="s">
        <v>255</v>
      </c>
      <c r="C451" s="46" t="s">
        <v>1511</v>
      </c>
      <c r="D451" s="47">
        <v>493.87</v>
      </c>
      <c r="E451" s="47">
        <v>642.03099999999995</v>
      </c>
    </row>
    <row r="452" spans="2:5">
      <c r="B452" s="62" t="s">
        <v>1512</v>
      </c>
      <c r="C452" s="46" t="s">
        <v>1513</v>
      </c>
      <c r="D452" s="47">
        <v>0</v>
      </c>
      <c r="E452" s="47">
        <v>0</v>
      </c>
    </row>
    <row r="453" spans="2:5">
      <c r="B453" s="62"/>
    </row>
    <row r="454" spans="2:5" ht="29">
      <c r="B454" s="62" t="s">
        <v>275</v>
      </c>
      <c r="C454" s="46" t="s">
        <v>1514</v>
      </c>
      <c r="D454" s="47">
        <v>200.81</v>
      </c>
      <c r="E454" s="47">
        <v>261.053</v>
      </c>
    </row>
    <row r="455" spans="2:5" ht="43.5">
      <c r="B455" s="62" t="s">
        <v>273</v>
      </c>
      <c r="C455" s="46" t="s">
        <v>1515</v>
      </c>
      <c r="D455" s="47">
        <v>889.31</v>
      </c>
      <c r="E455" s="47">
        <v>1156.1030000000001</v>
      </c>
    </row>
    <row r="456" spans="2:5">
      <c r="B456" s="62" t="s">
        <v>1516</v>
      </c>
      <c r="C456" s="46" t="s">
        <v>1517</v>
      </c>
      <c r="D456" s="47">
        <v>0</v>
      </c>
      <c r="E456" s="47">
        <v>0</v>
      </c>
    </row>
    <row r="457" spans="2:5">
      <c r="B457" s="62"/>
    </row>
    <row r="458" spans="2:5" ht="29">
      <c r="B458" s="62" t="s">
        <v>268</v>
      </c>
      <c r="C458" s="46" t="s">
        <v>1518</v>
      </c>
      <c r="D458" s="47">
        <v>200.81</v>
      </c>
      <c r="E458" s="47">
        <v>261.053</v>
      </c>
    </row>
    <row r="459" spans="2:5">
      <c r="B459" s="62" t="s">
        <v>271</v>
      </c>
      <c r="C459" s="46" t="s">
        <v>270</v>
      </c>
      <c r="D459" s="47">
        <v>92.25</v>
      </c>
      <c r="E459" s="47">
        <v>92.25</v>
      </c>
    </row>
    <row r="460" spans="2:5">
      <c r="B460" s="62" t="s">
        <v>266</v>
      </c>
      <c r="C460" s="46" t="s">
        <v>1519</v>
      </c>
      <c r="D460" s="47">
        <v>889.31</v>
      </c>
      <c r="E460" s="47">
        <v>1156.1030000000001</v>
      </c>
    </row>
    <row r="461" spans="2:5">
      <c r="B461" s="62" t="s">
        <v>1520</v>
      </c>
      <c r="C461" s="46" t="s">
        <v>1521</v>
      </c>
      <c r="D461" s="47">
        <v>0</v>
      </c>
      <c r="E461" s="47">
        <v>0</v>
      </c>
    </row>
    <row r="462" spans="2:5">
      <c r="B462" s="62"/>
    </row>
    <row r="463" spans="2:5">
      <c r="B463" s="62" t="s">
        <v>1571</v>
      </c>
      <c r="C463" s="46" t="s">
        <v>1572</v>
      </c>
      <c r="D463" s="47">
        <v>0</v>
      </c>
      <c r="E463" s="47">
        <v>0</v>
      </c>
    </row>
    <row r="464" spans="2:5">
      <c r="B464" s="62" t="s">
        <v>1538</v>
      </c>
      <c r="C464" s="46" t="s">
        <v>1539</v>
      </c>
      <c r="D464" s="47">
        <v>67.5</v>
      </c>
      <c r="E464" s="47">
        <v>67.5</v>
      </c>
    </row>
    <row r="465" spans="2:5">
      <c r="B465" s="62" t="s">
        <v>1533</v>
      </c>
      <c r="C465" s="46" t="s">
        <v>1534</v>
      </c>
      <c r="D465" s="47">
        <v>0</v>
      </c>
      <c r="E465" s="47">
        <v>0</v>
      </c>
    </row>
    <row r="466" spans="2:5">
      <c r="B466" s="62" t="s">
        <v>369</v>
      </c>
      <c r="C466" s="46" t="s">
        <v>1535</v>
      </c>
      <c r="D466" s="47">
        <v>23.62</v>
      </c>
      <c r="E466" s="47">
        <v>30.706</v>
      </c>
    </row>
    <row r="467" spans="2:5">
      <c r="B467" s="62" t="s">
        <v>1536</v>
      </c>
      <c r="C467" s="46" t="s">
        <v>1537</v>
      </c>
      <c r="D467" s="47">
        <v>13.59</v>
      </c>
      <c r="E467" s="47">
        <v>13.59</v>
      </c>
    </row>
    <row r="468" spans="2:5">
      <c r="B468" s="62" t="s">
        <v>1544</v>
      </c>
      <c r="C468" s="46" t="s">
        <v>1545</v>
      </c>
      <c r="D468" s="47">
        <v>0</v>
      </c>
      <c r="E468" s="47">
        <v>0</v>
      </c>
    </row>
    <row r="469" spans="2:5">
      <c r="B469" s="62" t="s">
        <v>1532</v>
      </c>
      <c r="C469" s="46" t="s">
        <v>1519</v>
      </c>
      <c r="D469" s="47">
        <v>0</v>
      </c>
      <c r="E469" s="47">
        <v>0</v>
      </c>
    </row>
    <row r="470" spans="2:5" ht="29">
      <c r="B470" s="62" t="s">
        <v>1525</v>
      </c>
      <c r="C470" s="46" t="s">
        <v>1526</v>
      </c>
      <c r="D470" s="47">
        <v>0</v>
      </c>
      <c r="E470" s="47">
        <v>0</v>
      </c>
    </row>
    <row r="471" spans="2:5" ht="29">
      <c r="B471" s="62" t="s">
        <v>1527</v>
      </c>
      <c r="C471" s="46" t="s">
        <v>1528</v>
      </c>
      <c r="D471" s="47">
        <v>0</v>
      </c>
      <c r="E471" s="47">
        <v>0</v>
      </c>
    </row>
    <row r="472" spans="2:5" ht="43.5">
      <c r="B472" s="62" t="s">
        <v>1529</v>
      </c>
      <c r="C472" s="46" t="s">
        <v>1515</v>
      </c>
      <c r="D472" s="47">
        <v>0</v>
      </c>
      <c r="E472" s="47">
        <v>0</v>
      </c>
    </row>
    <row r="473" spans="2:5">
      <c r="B473" s="62" t="s">
        <v>1530</v>
      </c>
      <c r="C473" s="46" t="s">
        <v>1531</v>
      </c>
      <c r="D473" s="47">
        <v>0</v>
      </c>
      <c r="E473" s="47">
        <v>0</v>
      </c>
    </row>
    <row r="474" spans="2:5">
      <c r="B474" s="62" t="s">
        <v>1548</v>
      </c>
      <c r="C474" s="46" t="s">
        <v>1549</v>
      </c>
      <c r="D474" s="47">
        <v>1379.81</v>
      </c>
      <c r="E474" s="47">
        <v>1379.81</v>
      </c>
    </row>
    <row r="475" spans="2:5" ht="29">
      <c r="B475" s="62" t="s">
        <v>1540</v>
      </c>
      <c r="C475" s="46" t="s">
        <v>1541</v>
      </c>
      <c r="D475" s="47">
        <v>0</v>
      </c>
      <c r="E475" s="47">
        <v>0</v>
      </c>
    </row>
    <row r="476" spans="2:5">
      <c r="B476" s="62" t="s">
        <v>1542</v>
      </c>
      <c r="C476" s="46" t="s">
        <v>1543</v>
      </c>
      <c r="D476" s="47">
        <v>0</v>
      </c>
      <c r="E476" s="47">
        <v>0</v>
      </c>
    </row>
    <row r="477" spans="2:5">
      <c r="B477" s="62" t="s">
        <v>1546</v>
      </c>
      <c r="C477" s="46" t="s">
        <v>1547</v>
      </c>
      <c r="D477" s="47">
        <v>0</v>
      </c>
      <c r="E477" s="47">
        <v>0</v>
      </c>
    </row>
    <row r="478" spans="2:5">
      <c r="B478" s="62" t="s">
        <v>1556</v>
      </c>
      <c r="C478" s="46" t="s">
        <v>1557</v>
      </c>
      <c r="D478" s="47">
        <v>0</v>
      </c>
      <c r="E478" s="47">
        <v>0</v>
      </c>
    </row>
    <row r="479" spans="2:5">
      <c r="B479" s="62" t="s">
        <v>1558</v>
      </c>
      <c r="C479" s="46" t="s">
        <v>1559</v>
      </c>
      <c r="D479" s="47">
        <v>0</v>
      </c>
      <c r="E479" s="47">
        <v>0</v>
      </c>
    </row>
    <row r="480" spans="2:5">
      <c r="B480" s="62" t="s">
        <v>1568</v>
      </c>
      <c r="C480" s="46" t="s">
        <v>1569</v>
      </c>
      <c r="D480" s="47">
        <v>0</v>
      </c>
      <c r="E480" s="47">
        <v>0</v>
      </c>
    </row>
    <row r="481" spans="2:5">
      <c r="B481" s="62" t="s">
        <v>3452</v>
      </c>
      <c r="C481" s="46" t="s">
        <v>3453</v>
      </c>
      <c r="D481" s="47">
        <v>568.12</v>
      </c>
      <c r="E481" s="47">
        <v>568.12</v>
      </c>
    </row>
    <row r="482" spans="2:5">
      <c r="B482" s="62" t="s">
        <v>1522</v>
      </c>
      <c r="C482" s="46" t="s">
        <v>1523</v>
      </c>
      <c r="D482" s="47">
        <v>0</v>
      </c>
      <c r="E482" s="47">
        <v>0</v>
      </c>
    </row>
    <row r="483" spans="2:5">
      <c r="B483" s="62" t="s">
        <v>1524</v>
      </c>
      <c r="C483" s="46" t="s">
        <v>1523</v>
      </c>
      <c r="D483" s="47">
        <v>0</v>
      </c>
      <c r="E483" s="47">
        <v>0</v>
      </c>
    </row>
    <row r="484" spans="2:5">
      <c r="B484" s="62" t="s">
        <v>1550</v>
      </c>
      <c r="C484" s="46" t="s">
        <v>1551</v>
      </c>
      <c r="D484" s="47">
        <v>0</v>
      </c>
      <c r="E484" s="47">
        <v>0</v>
      </c>
    </row>
    <row r="485" spans="2:5">
      <c r="B485" s="62" t="s">
        <v>1552</v>
      </c>
      <c r="C485" s="46" t="s">
        <v>1553</v>
      </c>
      <c r="D485" s="47">
        <v>1808.43</v>
      </c>
      <c r="E485" s="47">
        <v>1808.43</v>
      </c>
    </row>
    <row r="486" spans="2:5">
      <c r="B486" s="62" t="s">
        <v>1554</v>
      </c>
      <c r="C486" s="46" t="s">
        <v>1555</v>
      </c>
      <c r="D486" s="47">
        <v>1379.81</v>
      </c>
      <c r="E486" s="47">
        <v>1379.81</v>
      </c>
    </row>
    <row r="487" spans="2:5">
      <c r="B487" s="62" t="s">
        <v>1560</v>
      </c>
      <c r="C487" s="46" t="s">
        <v>1498</v>
      </c>
      <c r="D487" s="47">
        <v>0</v>
      </c>
      <c r="E487" s="47">
        <v>0</v>
      </c>
    </row>
    <row r="488" spans="2:5" ht="29">
      <c r="B488" s="62" t="s">
        <v>1561</v>
      </c>
      <c r="C488" s="46" t="s">
        <v>1562</v>
      </c>
      <c r="D488" s="47">
        <v>889.31</v>
      </c>
      <c r="E488" s="47">
        <v>889.31</v>
      </c>
    </row>
    <row r="489" spans="2:5" ht="29">
      <c r="B489" s="62" t="s">
        <v>1563</v>
      </c>
      <c r="C489" s="46" t="s">
        <v>1504</v>
      </c>
      <c r="D489" s="47">
        <v>0</v>
      </c>
      <c r="E489" s="47">
        <v>0</v>
      </c>
    </row>
    <row r="490" spans="2:5" ht="29">
      <c r="B490" s="62" t="s">
        <v>1564</v>
      </c>
      <c r="C490" s="46" t="s">
        <v>1565</v>
      </c>
      <c r="D490" s="47">
        <v>0</v>
      </c>
      <c r="E490" s="47">
        <v>0</v>
      </c>
    </row>
    <row r="491" spans="2:5" ht="29">
      <c r="B491" s="62" t="s">
        <v>1566</v>
      </c>
      <c r="C491" s="46" t="s">
        <v>1567</v>
      </c>
      <c r="D491" s="47">
        <v>0</v>
      </c>
      <c r="E491" s="47">
        <v>0</v>
      </c>
    </row>
    <row r="492" spans="2:5">
      <c r="B492" s="62" t="s">
        <v>1570</v>
      </c>
      <c r="C492" s="46" t="s">
        <v>1511</v>
      </c>
      <c r="D492" s="47">
        <v>493.87</v>
      </c>
      <c r="E492" s="47">
        <v>493.87</v>
      </c>
    </row>
    <row r="493" spans="2:5">
      <c r="B493" s="62"/>
    </row>
    <row r="494" spans="2:5">
      <c r="B494" s="62" t="s">
        <v>1577</v>
      </c>
      <c r="C494" s="46" t="s">
        <v>1578</v>
      </c>
      <c r="D494" s="47">
        <v>54.35</v>
      </c>
      <c r="E494" s="47">
        <v>54.35</v>
      </c>
    </row>
    <row r="495" spans="2:5">
      <c r="B495" s="62" t="s">
        <v>1579</v>
      </c>
      <c r="C495" s="46" t="s">
        <v>1580</v>
      </c>
      <c r="D495" s="47">
        <v>23.04</v>
      </c>
      <c r="E495" s="47">
        <v>23.04</v>
      </c>
    </row>
    <row r="496" spans="2:5">
      <c r="B496" s="62" t="s">
        <v>1581</v>
      </c>
      <c r="C496" s="46" t="s">
        <v>1582</v>
      </c>
      <c r="D496" s="47">
        <v>23.04</v>
      </c>
      <c r="E496" s="47">
        <v>23.04</v>
      </c>
    </row>
    <row r="497" spans="2:5">
      <c r="B497" s="62" t="s">
        <v>1583</v>
      </c>
      <c r="C497" s="46" t="s">
        <v>1584</v>
      </c>
      <c r="D497" s="47">
        <v>21.34</v>
      </c>
      <c r="E497" s="47">
        <v>21.34</v>
      </c>
    </row>
    <row r="498" spans="2:5">
      <c r="B498" s="62" t="s">
        <v>404</v>
      </c>
      <c r="C498" s="46" t="s">
        <v>1593</v>
      </c>
      <c r="D498" s="47">
        <v>135</v>
      </c>
      <c r="E498" s="47">
        <v>135</v>
      </c>
    </row>
    <row r="499" spans="2:5">
      <c r="B499" s="62" t="s">
        <v>401</v>
      </c>
      <c r="C499" s="46" t="s">
        <v>1594</v>
      </c>
      <c r="D499" s="47">
        <v>91.12</v>
      </c>
      <c r="E499" s="47">
        <v>91.12</v>
      </c>
    </row>
    <row r="500" spans="2:5">
      <c r="B500" s="62" t="s">
        <v>407</v>
      </c>
      <c r="C500" s="46" t="s">
        <v>1595</v>
      </c>
      <c r="D500" s="47">
        <v>23.04</v>
      </c>
      <c r="E500" s="47">
        <v>23.04</v>
      </c>
    </row>
    <row r="501" spans="2:5">
      <c r="B501" s="62" t="s">
        <v>446</v>
      </c>
      <c r="C501" s="46" t="s">
        <v>1597</v>
      </c>
      <c r="D501" s="47">
        <v>139.5</v>
      </c>
      <c r="E501" s="47">
        <v>139.5</v>
      </c>
    </row>
    <row r="502" spans="2:5">
      <c r="B502" s="62" t="s">
        <v>442</v>
      </c>
      <c r="C502" s="46" t="s">
        <v>1598</v>
      </c>
      <c r="D502" s="47">
        <v>27</v>
      </c>
      <c r="E502" s="47">
        <v>27</v>
      </c>
    </row>
    <row r="503" spans="2:5">
      <c r="B503" s="62" t="s">
        <v>443</v>
      </c>
      <c r="C503" s="46" t="s">
        <v>1599</v>
      </c>
      <c r="D503" s="47">
        <v>41.62</v>
      </c>
      <c r="E503" s="47">
        <v>41.62</v>
      </c>
    </row>
    <row r="504" spans="2:5">
      <c r="B504" s="62" t="s">
        <v>444</v>
      </c>
      <c r="C504" s="46" t="s">
        <v>1600</v>
      </c>
      <c r="D504" s="47">
        <v>55.12</v>
      </c>
      <c r="E504" s="47">
        <v>55.12</v>
      </c>
    </row>
    <row r="505" spans="2:5">
      <c r="B505" s="62" t="s">
        <v>445</v>
      </c>
      <c r="C505" s="46" t="s">
        <v>1601</v>
      </c>
      <c r="D505" s="47">
        <v>83.25</v>
      </c>
      <c r="E505" s="47">
        <v>83.25</v>
      </c>
    </row>
    <row r="506" spans="2:5">
      <c r="B506" s="62" t="s">
        <v>1602</v>
      </c>
      <c r="C506" s="46" t="s">
        <v>1603</v>
      </c>
      <c r="D506" s="47">
        <v>0</v>
      </c>
      <c r="E506" s="47">
        <v>0</v>
      </c>
    </row>
    <row r="507" spans="2:5">
      <c r="B507" s="62" t="s">
        <v>1604</v>
      </c>
      <c r="C507" s="46" t="s">
        <v>1605</v>
      </c>
      <c r="D507" s="47">
        <v>14.06</v>
      </c>
      <c r="E507" s="47">
        <v>14.06</v>
      </c>
    </row>
    <row r="508" spans="2:5">
      <c r="B508" s="62" t="s">
        <v>1606</v>
      </c>
      <c r="C508" s="46" t="s">
        <v>1607</v>
      </c>
      <c r="D508" s="47">
        <v>201.22</v>
      </c>
      <c r="E508" s="47">
        <v>201.22</v>
      </c>
    </row>
    <row r="509" spans="2:5">
      <c r="B509" s="62" t="s">
        <v>416</v>
      </c>
      <c r="C509" s="46" t="s">
        <v>1608</v>
      </c>
      <c r="D509" s="47">
        <v>273.37</v>
      </c>
      <c r="E509" s="47">
        <v>273.37</v>
      </c>
    </row>
    <row r="510" spans="2:5">
      <c r="B510" s="62" t="s">
        <v>410</v>
      </c>
      <c r="C510" s="46" t="s">
        <v>1609</v>
      </c>
      <c r="D510" s="47">
        <v>91.12</v>
      </c>
      <c r="E510" s="47">
        <v>91.12</v>
      </c>
    </row>
    <row r="511" spans="2:5">
      <c r="B511" s="62" t="s">
        <v>413</v>
      </c>
      <c r="C511" s="46" t="s">
        <v>1610</v>
      </c>
      <c r="D511" s="47">
        <v>182.25</v>
      </c>
      <c r="E511" s="47">
        <v>182.25</v>
      </c>
    </row>
    <row r="512" spans="2:5">
      <c r="B512" s="62" t="s">
        <v>432</v>
      </c>
      <c r="C512" s="46" t="s">
        <v>1596</v>
      </c>
      <c r="D512" s="47">
        <v>54</v>
      </c>
      <c r="E512" s="47">
        <v>54</v>
      </c>
    </row>
    <row r="513" spans="2:5">
      <c r="B513" s="62" t="s">
        <v>420</v>
      </c>
      <c r="C513" s="46" t="s">
        <v>1611</v>
      </c>
      <c r="D513" s="47">
        <v>16.87</v>
      </c>
      <c r="E513" s="47">
        <v>16.87</v>
      </c>
    </row>
    <row r="514" spans="2:5">
      <c r="B514" s="62" t="s">
        <v>422</v>
      </c>
      <c r="C514" s="46" t="s">
        <v>1612</v>
      </c>
      <c r="D514" s="47">
        <v>16.87</v>
      </c>
      <c r="E514" s="47">
        <v>16.87</v>
      </c>
    </row>
    <row r="515" spans="2:5">
      <c r="B515" s="62" t="s">
        <v>430</v>
      </c>
      <c r="C515" s="46" t="s">
        <v>1613</v>
      </c>
      <c r="D515" s="47">
        <v>16.87</v>
      </c>
      <c r="E515" s="47">
        <v>16.87</v>
      </c>
    </row>
    <row r="516" spans="2:5">
      <c r="B516" s="62" t="s">
        <v>428</v>
      </c>
      <c r="C516" s="46" t="s">
        <v>1614</v>
      </c>
      <c r="D516" s="47">
        <v>164.25</v>
      </c>
      <c r="E516" s="47">
        <v>164.25</v>
      </c>
    </row>
    <row r="517" spans="2:5">
      <c r="B517" s="62" t="s">
        <v>426</v>
      </c>
      <c r="C517" s="46" t="s">
        <v>1615</v>
      </c>
      <c r="D517" s="47">
        <v>96.75</v>
      </c>
      <c r="E517" s="47">
        <v>96.75</v>
      </c>
    </row>
    <row r="518" spans="2:5">
      <c r="B518" s="62" t="s">
        <v>424</v>
      </c>
      <c r="C518" s="46" t="s">
        <v>1616</v>
      </c>
      <c r="D518" s="47">
        <v>75.37</v>
      </c>
      <c r="E518" s="47">
        <v>75.37</v>
      </c>
    </row>
    <row r="519" spans="2:5">
      <c r="B519" s="62" t="s">
        <v>418</v>
      </c>
      <c r="C519" s="46" t="s">
        <v>1617</v>
      </c>
      <c r="D519" s="47">
        <v>12.37</v>
      </c>
      <c r="E519" s="47">
        <v>12.37</v>
      </c>
    </row>
    <row r="520" spans="2:5">
      <c r="B520" s="62" t="s">
        <v>1585</v>
      </c>
      <c r="C520" s="46" t="s">
        <v>1586</v>
      </c>
      <c r="D520" s="47">
        <v>22.1</v>
      </c>
      <c r="E520" s="47">
        <v>22.1</v>
      </c>
    </row>
    <row r="521" spans="2:5">
      <c r="B521" s="62" t="s">
        <v>1587</v>
      </c>
      <c r="C521" s="46" t="s">
        <v>1588</v>
      </c>
      <c r="D521" s="47">
        <v>24.75</v>
      </c>
      <c r="E521" s="47">
        <v>24.75</v>
      </c>
    </row>
    <row r="522" spans="2:5">
      <c r="B522" s="62" t="s">
        <v>1589</v>
      </c>
      <c r="C522" s="46" t="s">
        <v>1590</v>
      </c>
      <c r="D522" s="47">
        <v>16.87</v>
      </c>
      <c r="E522" s="47">
        <v>16.87</v>
      </c>
    </row>
    <row r="523" spans="2:5">
      <c r="B523" s="62" t="s">
        <v>1591</v>
      </c>
      <c r="C523" s="46" t="s">
        <v>1592</v>
      </c>
      <c r="D523" s="47">
        <v>91.12</v>
      </c>
      <c r="E523" s="47">
        <v>91.12</v>
      </c>
    </row>
    <row r="524" spans="2:5">
      <c r="B524" s="62" t="s">
        <v>1573</v>
      </c>
      <c r="C524" s="46" t="s">
        <v>1574</v>
      </c>
      <c r="D524" s="47">
        <v>419.62</v>
      </c>
      <c r="E524" s="47">
        <v>419.62</v>
      </c>
    </row>
    <row r="525" spans="2:5">
      <c r="B525" s="62" t="s">
        <v>1575</v>
      </c>
      <c r="C525" s="46" t="s">
        <v>1576</v>
      </c>
      <c r="D525" s="47">
        <v>657</v>
      </c>
      <c r="E525" s="47">
        <v>657</v>
      </c>
    </row>
    <row r="526" spans="2:5">
      <c r="B526" s="62"/>
    </row>
    <row r="527" spans="2:5">
      <c r="B527" s="62" t="s">
        <v>1618</v>
      </c>
      <c r="C527" s="46" t="s">
        <v>1619</v>
      </c>
      <c r="D527" s="47">
        <v>11.25</v>
      </c>
      <c r="E527" s="47">
        <v>11.25</v>
      </c>
    </row>
    <row r="528" spans="2:5">
      <c r="B528" s="62" t="s">
        <v>1620</v>
      </c>
      <c r="C528" s="46" t="s">
        <v>1621</v>
      </c>
      <c r="D528" s="47">
        <v>1.29</v>
      </c>
      <c r="E528" s="47">
        <v>1.29</v>
      </c>
    </row>
    <row r="529" spans="2:5">
      <c r="B529" s="62" t="s">
        <v>1622</v>
      </c>
      <c r="C529" s="46" t="s">
        <v>1623</v>
      </c>
      <c r="D529" s="47">
        <v>50.06</v>
      </c>
      <c r="E529" s="47">
        <v>50.06</v>
      </c>
    </row>
    <row r="530" spans="2:5">
      <c r="B530" s="62" t="s">
        <v>1624</v>
      </c>
      <c r="C530" s="46" t="s">
        <v>1625</v>
      </c>
      <c r="D530" s="47">
        <v>107.77</v>
      </c>
      <c r="E530" s="47">
        <v>107.77</v>
      </c>
    </row>
    <row r="531" spans="2:5">
      <c r="B531" s="62" t="s">
        <v>1626</v>
      </c>
      <c r="C531" s="46" t="s">
        <v>1627</v>
      </c>
      <c r="D531" s="47">
        <v>50.06</v>
      </c>
      <c r="E531" s="47">
        <v>50.06</v>
      </c>
    </row>
    <row r="532" spans="2:5" ht="29">
      <c r="B532" s="62" t="s">
        <v>1628</v>
      </c>
      <c r="C532" s="46" t="s">
        <v>1629</v>
      </c>
      <c r="D532" s="47">
        <v>395.43</v>
      </c>
      <c r="E532" s="47">
        <v>395.43</v>
      </c>
    </row>
    <row r="533" spans="2:5">
      <c r="B533" s="62" t="s">
        <v>1630</v>
      </c>
      <c r="C533" s="46" t="s">
        <v>1631</v>
      </c>
      <c r="D533" s="47">
        <v>1.29</v>
      </c>
      <c r="E533" s="47">
        <v>1.29</v>
      </c>
    </row>
    <row r="534" spans="2:5">
      <c r="B534" s="62" t="s">
        <v>1632</v>
      </c>
      <c r="C534" s="46" t="s">
        <v>1633</v>
      </c>
      <c r="D534" s="47">
        <v>47.13</v>
      </c>
      <c r="E534" s="47">
        <v>47.13</v>
      </c>
    </row>
    <row r="535" spans="2:5">
      <c r="B535" s="62" t="s">
        <v>1634</v>
      </c>
      <c r="C535" s="46" t="s">
        <v>1635</v>
      </c>
      <c r="D535" s="47">
        <v>82.12</v>
      </c>
      <c r="E535" s="47">
        <v>82.12</v>
      </c>
    </row>
    <row r="536" spans="2:5">
      <c r="B536" s="62" t="s">
        <v>1636</v>
      </c>
      <c r="C536" s="46" t="s">
        <v>1637</v>
      </c>
      <c r="D536" s="47">
        <v>33.75</v>
      </c>
      <c r="E536" s="47">
        <v>33.75</v>
      </c>
    </row>
    <row r="537" spans="2:5" ht="29">
      <c r="B537" s="62" t="s">
        <v>1638</v>
      </c>
      <c r="C537" s="46" t="s">
        <v>1639</v>
      </c>
      <c r="D537" s="47">
        <v>33.75</v>
      </c>
      <c r="E537" s="47">
        <v>33.75</v>
      </c>
    </row>
    <row r="538" spans="2:5">
      <c r="B538" s="62" t="s">
        <v>1640</v>
      </c>
      <c r="C538" s="46" t="s">
        <v>1641</v>
      </c>
      <c r="D538" s="47">
        <v>495</v>
      </c>
      <c r="E538" s="47">
        <v>495</v>
      </c>
    </row>
    <row r="539" spans="2:5">
      <c r="B539" s="62" t="s">
        <v>1642</v>
      </c>
      <c r="C539" s="46" t="s">
        <v>1643</v>
      </c>
      <c r="D539" s="47">
        <v>7.53</v>
      </c>
      <c r="E539" s="47">
        <v>7.53</v>
      </c>
    </row>
    <row r="540" spans="2:5" ht="29">
      <c r="B540" s="62" t="s">
        <v>1644</v>
      </c>
      <c r="C540" s="46" t="s">
        <v>1645</v>
      </c>
      <c r="D540" s="47">
        <v>35.1</v>
      </c>
      <c r="E540" s="47">
        <v>35.1</v>
      </c>
    </row>
    <row r="541" spans="2:5">
      <c r="B541" s="62" t="s">
        <v>1646</v>
      </c>
      <c r="C541" s="46" t="s">
        <v>1647</v>
      </c>
      <c r="D541" s="47">
        <v>416.13</v>
      </c>
      <c r="E541" s="47">
        <v>416.13</v>
      </c>
    </row>
    <row r="542" spans="2:5" ht="29">
      <c r="B542" s="62" t="s">
        <v>1648</v>
      </c>
      <c r="C542" s="46" t="s">
        <v>1649</v>
      </c>
      <c r="D542" s="47">
        <v>1.29</v>
      </c>
      <c r="E542" s="47">
        <v>1.29</v>
      </c>
    </row>
    <row r="543" spans="2:5" ht="29">
      <c r="B543" s="62" t="s">
        <v>1650</v>
      </c>
      <c r="C543" s="46" t="s">
        <v>1651</v>
      </c>
      <c r="D543" s="47">
        <v>888.63</v>
      </c>
      <c r="E543" s="47">
        <v>888.63</v>
      </c>
    </row>
    <row r="544" spans="2:5">
      <c r="B544" s="62" t="s">
        <v>1652</v>
      </c>
      <c r="C544" s="46" t="s">
        <v>1653</v>
      </c>
      <c r="D544" s="47">
        <v>1.29</v>
      </c>
      <c r="E544" s="47">
        <v>1.29</v>
      </c>
    </row>
    <row r="545" spans="2:5">
      <c r="B545" s="62" t="s">
        <v>1654</v>
      </c>
      <c r="C545" s="46" t="s">
        <v>1655</v>
      </c>
      <c r="D545" s="47">
        <v>47.25</v>
      </c>
      <c r="E545" s="47">
        <v>47.25</v>
      </c>
    </row>
    <row r="546" spans="2:5">
      <c r="B546" s="62" t="s">
        <v>1656</v>
      </c>
      <c r="C546" s="46" t="s">
        <v>1657</v>
      </c>
      <c r="D546" s="47">
        <v>99.56</v>
      </c>
      <c r="E546" s="47">
        <v>99.56</v>
      </c>
    </row>
    <row r="547" spans="2:5">
      <c r="B547" s="62" t="s">
        <v>1658</v>
      </c>
      <c r="C547" s="46" t="s">
        <v>1659</v>
      </c>
      <c r="D547" s="47">
        <v>33.75</v>
      </c>
      <c r="E547" s="47">
        <v>33.75</v>
      </c>
    </row>
    <row r="548" spans="2:5">
      <c r="B548" s="62" t="s">
        <v>1660</v>
      </c>
      <c r="C548" s="46" t="s">
        <v>1661</v>
      </c>
      <c r="D548" s="47">
        <v>60.75</v>
      </c>
      <c r="E548" s="47">
        <v>60.75</v>
      </c>
    </row>
    <row r="549" spans="2:5">
      <c r="B549" s="62" t="s">
        <v>1662</v>
      </c>
      <c r="C549" s="46" t="s">
        <v>1663</v>
      </c>
      <c r="D549" s="47">
        <v>1517.62</v>
      </c>
      <c r="E549" s="47">
        <v>1517.62</v>
      </c>
    </row>
    <row r="550" spans="2:5">
      <c r="B550" s="62" t="s">
        <v>1664</v>
      </c>
      <c r="C550" s="46" t="s">
        <v>1665</v>
      </c>
      <c r="D550" s="47">
        <v>1618.87</v>
      </c>
      <c r="E550" s="47">
        <v>1618.87</v>
      </c>
    </row>
    <row r="551" spans="2:5">
      <c r="B551" s="62" t="s">
        <v>1666</v>
      </c>
      <c r="C551" s="46" t="s">
        <v>1667</v>
      </c>
      <c r="D551" s="47">
        <v>1782</v>
      </c>
      <c r="E551" s="47">
        <v>1782</v>
      </c>
    </row>
    <row r="552" spans="2:5">
      <c r="B552" s="62" t="s">
        <v>1668</v>
      </c>
      <c r="C552" s="46" t="s">
        <v>1669</v>
      </c>
      <c r="D552" s="47">
        <v>1257.75</v>
      </c>
      <c r="E552" s="47">
        <v>1257.75</v>
      </c>
    </row>
    <row r="553" spans="2:5">
      <c r="B553" s="62" t="s">
        <v>1670</v>
      </c>
      <c r="C553" s="46" t="s">
        <v>1671</v>
      </c>
      <c r="D553" s="47">
        <v>2426.62</v>
      </c>
      <c r="E553" s="47">
        <v>2426.62</v>
      </c>
    </row>
    <row r="554" spans="2:5">
      <c r="B554" s="62" t="s">
        <v>1672</v>
      </c>
      <c r="C554" s="46" t="s">
        <v>1673</v>
      </c>
      <c r="D554" s="47">
        <v>3434.62</v>
      </c>
      <c r="E554" s="47">
        <v>3434.62</v>
      </c>
    </row>
    <row r="555" spans="2:5" ht="29">
      <c r="B555" s="62" t="s">
        <v>1674</v>
      </c>
      <c r="C555" s="46" t="s">
        <v>1675</v>
      </c>
      <c r="D555" s="47">
        <v>543.37</v>
      </c>
      <c r="E555" s="47">
        <v>543.37</v>
      </c>
    </row>
    <row r="556" spans="2:5" ht="29">
      <c r="B556" s="62" t="s">
        <v>1676</v>
      </c>
      <c r="C556" s="46" t="s">
        <v>1677</v>
      </c>
      <c r="D556" s="47">
        <v>430.87</v>
      </c>
      <c r="E556" s="47">
        <v>430.87</v>
      </c>
    </row>
    <row r="557" spans="2:5" ht="29">
      <c r="B557" s="62" t="s">
        <v>1678</v>
      </c>
      <c r="C557" s="46" t="s">
        <v>1679</v>
      </c>
      <c r="D557" s="47">
        <v>61.31</v>
      </c>
      <c r="E557" s="47">
        <v>61.31</v>
      </c>
    </row>
    <row r="558" spans="2:5" ht="29">
      <c r="B558" s="62" t="s">
        <v>1680</v>
      </c>
      <c r="C558" s="46" t="s">
        <v>1681</v>
      </c>
      <c r="D558" s="47">
        <v>73.12</v>
      </c>
      <c r="E558" s="47">
        <v>73.12</v>
      </c>
    </row>
    <row r="559" spans="2:5" ht="29">
      <c r="B559" s="62" t="s">
        <v>1682</v>
      </c>
      <c r="C559" s="46" t="s">
        <v>1683</v>
      </c>
      <c r="D559" s="47">
        <v>329.51</v>
      </c>
      <c r="E559" s="47">
        <v>329.51</v>
      </c>
    </row>
    <row r="560" spans="2:5" ht="29">
      <c r="B560" s="62" t="s">
        <v>1684</v>
      </c>
      <c r="C560" s="46" t="s">
        <v>1685</v>
      </c>
      <c r="D560" s="47">
        <v>280.68</v>
      </c>
      <c r="E560" s="47">
        <v>280.68</v>
      </c>
    </row>
    <row r="561" spans="2:5" ht="29">
      <c r="B561" s="62" t="s">
        <v>1686</v>
      </c>
      <c r="C561" s="46" t="s">
        <v>1687</v>
      </c>
      <c r="D561" s="47">
        <v>391.5</v>
      </c>
      <c r="E561" s="47">
        <v>391.5</v>
      </c>
    </row>
    <row r="562" spans="2:5">
      <c r="B562" s="62" t="s">
        <v>1692</v>
      </c>
      <c r="C562" s="46" t="s">
        <v>1693</v>
      </c>
      <c r="D562" s="47">
        <v>81</v>
      </c>
      <c r="E562" s="47">
        <v>81</v>
      </c>
    </row>
    <row r="563" spans="2:5">
      <c r="B563" s="62" t="s">
        <v>1688</v>
      </c>
      <c r="C563" s="46" t="s">
        <v>1689</v>
      </c>
      <c r="D563" s="47">
        <v>183.37</v>
      </c>
      <c r="E563" s="47">
        <v>183.37</v>
      </c>
    </row>
    <row r="564" spans="2:5">
      <c r="B564" s="62" t="s">
        <v>1690</v>
      </c>
      <c r="C564" s="46" t="s">
        <v>1691</v>
      </c>
      <c r="D564" s="47">
        <v>140.62</v>
      </c>
      <c r="E564" s="47">
        <v>140.62</v>
      </c>
    </row>
    <row r="565" spans="2:5">
      <c r="B565" s="62"/>
    </row>
    <row r="566" spans="2:5">
      <c r="B566" s="62" t="s">
        <v>913</v>
      </c>
      <c r="C566" s="46" t="s">
        <v>1694</v>
      </c>
      <c r="D566" s="47">
        <v>0</v>
      </c>
      <c r="E566" s="47">
        <v>0</v>
      </c>
    </row>
    <row r="567" spans="2:5">
      <c r="B567" s="62" t="s">
        <v>1695</v>
      </c>
      <c r="C567" s="46" t="s">
        <v>1696</v>
      </c>
      <c r="D567" s="47">
        <v>0</v>
      </c>
      <c r="E567" s="47">
        <v>0</v>
      </c>
    </row>
    <row r="568" spans="2:5">
      <c r="B568" s="62"/>
    </row>
    <row r="569" spans="2:5">
      <c r="B569" s="62" t="s">
        <v>1701</v>
      </c>
      <c r="C569" s="46" t="s">
        <v>3318</v>
      </c>
      <c r="D569" s="47">
        <v>5.25</v>
      </c>
      <c r="E569" s="47">
        <v>6.75</v>
      </c>
    </row>
    <row r="570" spans="2:5">
      <c r="B570" s="62" t="s">
        <v>1697</v>
      </c>
      <c r="C570" s="46" t="s">
        <v>1698</v>
      </c>
      <c r="D570" s="47">
        <v>5.25</v>
      </c>
      <c r="E570" s="47">
        <v>6.75</v>
      </c>
    </row>
    <row r="571" spans="2:5">
      <c r="B571" s="62" t="s">
        <v>1699</v>
      </c>
      <c r="C571" s="46" t="s">
        <v>1700</v>
      </c>
      <c r="D571" s="47">
        <v>5.25</v>
      </c>
      <c r="E571" s="47">
        <v>6.75</v>
      </c>
    </row>
    <row r="572" spans="2:5">
      <c r="B572" s="62"/>
    </row>
    <row r="573" spans="2:5">
      <c r="B573" s="62" t="s">
        <v>1743</v>
      </c>
      <c r="C573" s="46" t="s">
        <v>2816</v>
      </c>
      <c r="D573" s="47">
        <v>0</v>
      </c>
      <c r="E573" s="47">
        <v>0</v>
      </c>
    </row>
    <row r="574" spans="2:5">
      <c r="B574" s="62" t="s">
        <v>2257</v>
      </c>
      <c r="C574" s="46" t="s">
        <v>2258</v>
      </c>
      <c r="D574" s="47">
        <v>0</v>
      </c>
      <c r="E574" s="47">
        <v>0</v>
      </c>
    </row>
    <row r="575" spans="2:5">
      <c r="B575" s="62" t="s">
        <v>2334</v>
      </c>
      <c r="C575" s="46" t="s">
        <v>2334</v>
      </c>
      <c r="D575" s="47">
        <v>0</v>
      </c>
      <c r="E575" s="47">
        <v>0</v>
      </c>
    </row>
    <row r="576" spans="2:5">
      <c r="B576" s="62" t="s">
        <v>2334</v>
      </c>
      <c r="C576" s="46" t="s">
        <v>2334</v>
      </c>
      <c r="D576" s="47">
        <v>3.6</v>
      </c>
      <c r="E576" s="47">
        <v>4.59</v>
      </c>
    </row>
    <row r="577" spans="2:5">
      <c r="B577" s="62" t="s">
        <v>2334</v>
      </c>
      <c r="C577" s="46" t="s">
        <v>2334</v>
      </c>
      <c r="D577" s="47">
        <v>4.5999999999999996</v>
      </c>
      <c r="E577" s="47">
        <v>5.87</v>
      </c>
    </row>
    <row r="578" spans="2:5">
      <c r="B578" s="62" t="s">
        <v>2334</v>
      </c>
      <c r="C578" s="46" t="s">
        <v>2334</v>
      </c>
      <c r="D578" s="47">
        <v>3.1</v>
      </c>
      <c r="E578" s="47">
        <v>3.96</v>
      </c>
    </row>
    <row r="579" spans="2:5">
      <c r="B579" s="62" t="s">
        <v>2334</v>
      </c>
      <c r="C579" s="46" t="s">
        <v>2334</v>
      </c>
      <c r="D579" s="47">
        <v>5.2</v>
      </c>
      <c r="E579" s="47">
        <v>6.64</v>
      </c>
    </row>
    <row r="580" spans="2:5">
      <c r="B580" s="62" t="s">
        <v>2332</v>
      </c>
      <c r="C580" s="46" t="s">
        <v>2490</v>
      </c>
      <c r="D580" s="47">
        <v>0</v>
      </c>
      <c r="E580" s="47">
        <v>0</v>
      </c>
    </row>
    <row r="581" spans="2:5">
      <c r="B581" s="62" t="s">
        <v>2332</v>
      </c>
      <c r="C581" s="46" t="s">
        <v>2490</v>
      </c>
      <c r="D581" s="47">
        <v>3.6</v>
      </c>
      <c r="E581" s="47">
        <v>4.59</v>
      </c>
    </row>
    <row r="582" spans="2:5">
      <c r="B582" s="62" t="s">
        <v>2332</v>
      </c>
      <c r="C582" s="46" t="s">
        <v>2490</v>
      </c>
      <c r="D582" s="47">
        <v>4.5999999999999996</v>
      </c>
      <c r="E582" s="47">
        <v>5.87</v>
      </c>
    </row>
    <row r="583" spans="2:5">
      <c r="B583" s="62" t="s">
        <v>2332</v>
      </c>
      <c r="C583" s="46" t="s">
        <v>2490</v>
      </c>
      <c r="D583" s="47">
        <v>3.1</v>
      </c>
      <c r="E583" s="47">
        <v>3.96</v>
      </c>
    </row>
    <row r="584" spans="2:5">
      <c r="B584" s="62" t="s">
        <v>2332</v>
      </c>
      <c r="C584" s="46" t="s">
        <v>2490</v>
      </c>
      <c r="D584" s="47">
        <v>5.2</v>
      </c>
      <c r="E584" s="47">
        <v>6.64</v>
      </c>
    </row>
    <row r="585" spans="2:5">
      <c r="B585" s="62" t="s">
        <v>2330</v>
      </c>
      <c r="C585" s="46" t="s">
        <v>2491</v>
      </c>
      <c r="D585" s="47">
        <v>0</v>
      </c>
      <c r="E585" s="47">
        <v>0</v>
      </c>
    </row>
    <row r="586" spans="2:5">
      <c r="B586" s="62" t="s">
        <v>2330</v>
      </c>
      <c r="C586" s="46" t="s">
        <v>2491</v>
      </c>
      <c r="D586" s="47">
        <v>3.6</v>
      </c>
      <c r="E586" s="47">
        <v>4.59</v>
      </c>
    </row>
    <row r="587" spans="2:5">
      <c r="B587" s="62" t="s">
        <v>2330</v>
      </c>
      <c r="C587" s="46" t="s">
        <v>2491</v>
      </c>
      <c r="D587" s="47">
        <v>4.5999999999999996</v>
      </c>
      <c r="E587" s="47">
        <v>5.87</v>
      </c>
    </row>
    <row r="588" spans="2:5">
      <c r="B588" s="62" t="s">
        <v>2330</v>
      </c>
      <c r="C588" s="46" t="s">
        <v>2491</v>
      </c>
      <c r="D588" s="47">
        <v>3.1</v>
      </c>
      <c r="E588" s="47">
        <v>3.96</v>
      </c>
    </row>
    <row r="589" spans="2:5">
      <c r="B589" s="62" t="s">
        <v>2330</v>
      </c>
      <c r="C589" s="46" t="s">
        <v>2491</v>
      </c>
      <c r="D589" s="47">
        <v>5.2</v>
      </c>
      <c r="E589" s="47">
        <v>6.64</v>
      </c>
    </row>
    <row r="590" spans="2:5">
      <c r="B590" s="62" t="s">
        <v>2330</v>
      </c>
      <c r="C590" s="46" t="s">
        <v>2439</v>
      </c>
      <c r="D590" s="47">
        <v>0</v>
      </c>
      <c r="E590" s="47">
        <v>0</v>
      </c>
    </row>
    <row r="591" spans="2:5">
      <c r="B591" s="62" t="s">
        <v>2332</v>
      </c>
      <c r="C591" s="46" t="s">
        <v>2440</v>
      </c>
      <c r="D591" s="47">
        <v>0</v>
      </c>
      <c r="E591" s="47">
        <v>0</v>
      </c>
    </row>
    <row r="592" spans="2:5">
      <c r="B592" s="62" t="s">
        <v>2441</v>
      </c>
      <c r="C592" s="46" t="s">
        <v>2442</v>
      </c>
      <c r="D592" s="47">
        <v>0</v>
      </c>
      <c r="E592" s="47">
        <v>0</v>
      </c>
    </row>
    <row r="593" spans="2:5">
      <c r="B593" s="62" t="s">
        <v>2441</v>
      </c>
      <c r="C593" s="46" t="s">
        <v>2492</v>
      </c>
      <c r="D593" s="47">
        <v>0</v>
      </c>
      <c r="E593" s="47">
        <v>0</v>
      </c>
    </row>
    <row r="594" spans="2:5">
      <c r="B594" s="62" t="s">
        <v>2441</v>
      </c>
      <c r="C594" s="46" t="s">
        <v>2492</v>
      </c>
      <c r="D594" s="47">
        <v>3.6</v>
      </c>
      <c r="E594" s="47">
        <v>4.59</v>
      </c>
    </row>
    <row r="595" spans="2:5">
      <c r="B595" s="62" t="s">
        <v>2441</v>
      </c>
      <c r="C595" s="46" t="s">
        <v>2492</v>
      </c>
      <c r="D595" s="47">
        <v>4.5999999999999996</v>
      </c>
      <c r="E595" s="47">
        <v>5.87</v>
      </c>
    </row>
    <row r="596" spans="2:5">
      <c r="B596" s="62" t="s">
        <v>2441</v>
      </c>
      <c r="C596" s="46" t="s">
        <v>2492</v>
      </c>
      <c r="D596" s="47">
        <v>3.1</v>
      </c>
      <c r="E596" s="47">
        <v>3.96</v>
      </c>
    </row>
    <row r="597" spans="2:5">
      <c r="B597" s="62" t="s">
        <v>2441</v>
      </c>
      <c r="C597" s="46" t="s">
        <v>2492</v>
      </c>
      <c r="D597" s="47">
        <v>5.2</v>
      </c>
      <c r="E597" s="47">
        <v>6.64</v>
      </c>
    </row>
    <row r="598" spans="2:5">
      <c r="B598" s="62" t="s">
        <v>913</v>
      </c>
      <c r="C598" s="46" t="s">
        <v>1702</v>
      </c>
      <c r="D598" s="47">
        <v>0</v>
      </c>
      <c r="E598" s="47">
        <v>0</v>
      </c>
    </row>
    <row r="599" spans="2:5">
      <c r="B599" s="62" t="s">
        <v>1703</v>
      </c>
      <c r="C599" s="46" t="s">
        <v>1704</v>
      </c>
      <c r="D599" s="47">
        <v>0</v>
      </c>
      <c r="E599" s="47">
        <v>8.6966999999999999</v>
      </c>
    </row>
    <row r="600" spans="2:5">
      <c r="B600" s="62" t="s">
        <v>1705</v>
      </c>
      <c r="C600" s="46" t="s">
        <v>1706</v>
      </c>
      <c r="D600" s="47">
        <v>0</v>
      </c>
      <c r="E600" s="47">
        <v>8.6966999999999999</v>
      </c>
    </row>
    <row r="601" spans="2:5">
      <c r="B601" s="62" t="s">
        <v>1707</v>
      </c>
      <c r="C601" s="46" t="s">
        <v>1708</v>
      </c>
      <c r="D601" s="47">
        <v>0</v>
      </c>
      <c r="E601" s="47">
        <v>8.6966999999999999</v>
      </c>
    </row>
    <row r="602" spans="2:5">
      <c r="B602" s="62" t="s">
        <v>1709</v>
      </c>
      <c r="C602" s="46" t="s">
        <v>1710</v>
      </c>
      <c r="D602" s="47">
        <v>0</v>
      </c>
      <c r="E602" s="47">
        <v>8.6966999999999999</v>
      </c>
    </row>
    <row r="603" spans="2:5">
      <c r="B603" s="62" t="s">
        <v>1711</v>
      </c>
      <c r="C603" s="46" t="s">
        <v>1712</v>
      </c>
      <c r="D603" s="47">
        <v>0</v>
      </c>
      <c r="E603" s="47">
        <v>8.6966999999999999</v>
      </c>
    </row>
    <row r="604" spans="2:5">
      <c r="B604" s="62" t="s">
        <v>1713</v>
      </c>
      <c r="C604" s="46" t="s">
        <v>1714</v>
      </c>
      <c r="D604" s="47">
        <v>0</v>
      </c>
      <c r="E604" s="47">
        <v>8.6966999999999999</v>
      </c>
    </row>
    <row r="605" spans="2:5">
      <c r="B605" s="62" t="s">
        <v>1715</v>
      </c>
      <c r="C605" s="46" t="s">
        <v>1716</v>
      </c>
      <c r="D605" s="47">
        <v>0</v>
      </c>
      <c r="E605" s="47">
        <v>8.6966999999999999</v>
      </c>
    </row>
    <row r="606" spans="2:5">
      <c r="B606" s="62" t="s">
        <v>1717</v>
      </c>
      <c r="C606" s="46" t="s">
        <v>1718</v>
      </c>
      <c r="D606" s="47">
        <v>0</v>
      </c>
      <c r="E606" s="47">
        <v>8.6966999999999999</v>
      </c>
    </row>
    <row r="607" spans="2:5">
      <c r="B607" s="62" t="s">
        <v>1719</v>
      </c>
      <c r="C607" s="46" t="s">
        <v>1720</v>
      </c>
      <c r="D607" s="47">
        <v>0</v>
      </c>
      <c r="E607" s="47">
        <v>8.6966999999999999</v>
      </c>
    </row>
    <row r="608" spans="2:5">
      <c r="B608" s="62" t="s">
        <v>1721</v>
      </c>
      <c r="C608" s="46" t="s">
        <v>1722</v>
      </c>
      <c r="D608" s="47">
        <v>0</v>
      </c>
      <c r="E608" s="47">
        <v>8.6966999999999999</v>
      </c>
    </row>
    <row r="609" spans="2:5">
      <c r="B609" s="62" t="s">
        <v>1723</v>
      </c>
      <c r="C609" s="46" t="s">
        <v>1724</v>
      </c>
      <c r="D609" s="47">
        <v>0</v>
      </c>
      <c r="E609" s="47">
        <v>8.6966999999999999</v>
      </c>
    </row>
    <row r="610" spans="2:5">
      <c r="B610" s="62" t="s">
        <v>1725</v>
      </c>
      <c r="C610" s="46" t="s">
        <v>1726</v>
      </c>
      <c r="D610" s="47">
        <v>0</v>
      </c>
      <c r="E610" s="47">
        <v>8.6979000000000006</v>
      </c>
    </row>
    <row r="611" spans="2:5">
      <c r="B611" s="62" t="s">
        <v>1727</v>
      </c>
      <c r="C611" s="46" t="s">
        <v>1728</v>
      </c>
      <c r="D611" s="47">
        <v>0</v>
      </c>
      <c r="E611" s="47">
        <v>8.1315000000000008</v>
      </c>
    </row>
    <row r="612" spans="2:5">
      <c r="B612" s="62" t="s">
        <v>1729</v>
      </c>
      <c r="C612" s="46" t="s">
        <v>1730</v>
      </c>
      <c r="D612" s="47">
        <v>0</v>
      </c>
      <c r="E612" s="47">
        <v>8.6966999999999999</v>
      </c>
    </row>
    <row r="613" spans="2:5">
      <c r="B613" s="62" t="s">
        <v>1731</v>
      </c>
      <c r="C613" s="46" t="s">
        <v>1732</v>
      </c>
      <c r="D613" s="47">
        <v>0</v>
      </c>
      <c r="E613" s="47">
        <v>8.6966999999999999</v>
      </c>
    </row>
    <row r="614" spans="2:5">
      <c r="B614" s="62" t="s">
        <v>1733</v>
      </c>
      <c r="C614" s="46" t="s">
        <v>1734</v>
      </c>
      <c r="D614" s="47">
        <v>0</v>
      </c>
      <c r="E614" s="47">
        <v>8.6966999999999999</v>
      </c>
    </row>
    <row r="615" spans="2:5">
      <c r="B615" s="62" t="s">
        <v>1735</v>
      </c>
      <c r="C615" s="46" t="s">
        <v>1736</v>
      </c>
      <c r="D615" s="47">
        <v>0</v>
      </c>
      <c r="E615" s="47">
        <v>8.6966999999999999</v>
      </c>
    </row>
    <row r="616" spans="2:5">
      <c r="B616" s="62" t="s">
        <v>1737</v>
      </c>
      <c r="C616" s="46" t="s">
        <v>1738</v>
      </c>
      <c r="D616" s="47">
        <v>0</v>
      </c>
      <c r="E616" s="47">
        <v>8.6966999999999999</v>
      </c>
    </row>
    <row r="617" spans="2:5">
      <c r="B617" s="62" t="s">
        <v>1739</v>
      </c>
      <c r="C617" s="46" t="s">
        <v>1740</v>
      </c>
      <c r="D617" s="47">
        <v>0</v>
      </c>
      <c r="E617" s="47">
        <v>8.6966999999999999</v>
      </c>
    </row>
    <row r="618" spans="2:5">
      <c r="B618" s="62" t="s">
        <v>1741</v>
      </c>
      <c r="C618" s="46" t="s">
        <v>1742</v>
      </c>
      <c r="D618" s="47">
        <v>0</v>
      </c>
      <c r="E618" s="47">
        <v>8.6966999999999999</v>
      </c>
    </row>
    <row r="619" spans="2:5">
      <c r="B619" s="62" t="s">
        <v>1743</v>
      </c>
      <c r="C619" s="46" t="s">
        <v>1744</v>
      </c>
      <c r="D619" s="47">
        <v>0</v>
      </c>
      <c r="E619" s="47">
        <v>8.6966999999999999</v>
      </c>
    </row>
    <row r="620" spans="2:5">
      <c r="B620" s="62" t="s">
        <v>1745</v>
      </c>
      <c r="C620" s="46" t="s">
        <v>1746</v>
      </c>
      <c r="D620" s="47">
        <v>0</v>
      </c>
      <c r="E620" s="47">
        <v>8.6966999999999999</v>
      </c>
    </row>
    <row r="621" spans="2:5">
      <c r="B621" s="62" t="s">
        <v>1747</v>
      </c>
      <c r="C621" s="46" t="s">
        <v>1748</v>
      </c>
      <c r="D621" s="47">
        <v>0</v>
      </c>
      <c r="E621" s="47">
        <v>8.6966999999999999</v>
      </c>
    </row>
    <row r="622" spans="2:5">
      <c r="B622" s="62" t="s">
        <v>1749</v>
      </c>
      <c r="C622" s="46" t="s">
        <v>1750</v>
      </c>
      <c r="D622" s="47">
        <v>0</v>
      </c>
      <c r="E622" s="47">
        <v>8.6966999999999999</v>
      </c>
    </row>
    <row r="623" spans="2:5">
      <c r="B623" s="62" t="s">
        <v>1751</v>
      </c>
      <c r="C623" s="46" t="s">
        <v>1752</v>
      </c>
      <c r="D623" s="47">
        <v>0</v>
      </c>
      <c r="E623" s="47">
        <v>8.6966999999999999</v>
      </c>
    </row>
    <row r="624" spans="2:5">
      <c r="B624" s="62" t="s">
        <v>1753</v>
      </c>
      <c r="C624" s="46" t="s">
        <v>1754</v>
      </c>
      <c r="D624" s="47">
        <v>0</v>
      </c>
      <c r="E624" s="47">
        <v>8.6966999999999999</v>
      </c>
    </row>
    <row r="625" spans="2:5">
      <c r="B625" s="62" t="s">
        <v>913</v>
      </c>
      <c r="C625" s="46" t="s">
        <v>1757</v>
      </c>
      <c r="D625" s="47">
        <v>0</v>
      </c>
      <c r="E625" s="47">
        <v>0</v>
      </c>
    </row>
    <row r="626" spans="2:5">
      <c r="B626" s="62" t="s">
        <v>1703</v>
      </c>
      <c r="C626" s="46" t="s">
        <v>1758</v>
      </c>
      <c r="D626" s="47">
        <v>0</v>
      </c>
      <c r="E626" s="47">
        <v>10.547499999999999</v>
      </c>
    </row>
    <row r="627" spans="2:5">
      <c r="B627" s="62" t="s">
        <v>1705</v>
      </c>
      <c r="C627" s="46" t="s">
        <v>1759</v>
      </c>
      <c r="D627" s="47">
        <v>0</v>
      </c>
      <c r="E627" s="47">
        <v>10.547499999999999</v>
      </c>
    </row>
    <row r="628" spans="2:5">
      <c r="B628" s="62" t="s">
        <v>1707</v>
      </c>
      <c r="C628" s="46" t="s">
        <v>1760</v>
      </c>
      <c r="D628" s="47">
        <v>0</v>
      </c>
      <c r="E628" s="47">
        <v>10.547499999999999</v>
      </c>
    </row>
    <row r="629" spans="2:5">
      <c r="B629" s="62" t="s">
        <v>1709</v>
      </c>
      <c r="C629" s="46" t="s">
        <v>1761</v>
      </c>
      <c r="D629" s="47">
        <v>0</v>
      </c>
      <c r="E629" s="47">
        <v>10.547499999999999</v>
      </c>
    </row>
    <row r="630" spans="2:5">
      <c r="B630" s="62" t="s">
        <v>1711</v>
      </c>
      <c r="C630" s="46" t="s">
        <v>1762</v>
      </c>
      <c r="D630" s="47">
        <v>0</v>
      </c>
      <c r="E630" s="47">
        <v>10.547499999999999</v>
      </c>
    </row>
    <row r="631" spans="2:5">
      <c r="B631" s="62" t="s">
        <v>1713</v>
      </c>
      <c r="C631" s="46" t="s">
        <v>1763</v>
      </c>
      <c r="D631" s="47">
        <v>0</v>
      </c>
      <c r="E631" s="47">
        <v>10.547499999999999</v>
      </c>
    </row>
    <row r="632" spans="2:5">
      <c r="B632" s="62" t="s">
        <v>1715</v>
      </c>
      <c r="C632" s="46" t="s">
        <v>1764</v>
      </c>
      <c r="D632" s="47">
        <v>0</v>
      </c>
      <c r="E632" s="47">
        <v>10.547499999999999</v>
      </c>
    </row>
    <row r="633" spans="2:5">
      <c r="B633" s="62" t="s">
        <v>1717</v>
      </c>
      <c r="C633" s="46" t="s">
        <v>1765</v>
      </c>
      <c r="D633" s="47">
        <v>0</v>
      </c>
      <c r="E633" s="47">
        <v>10.547499999999999</v>
      </c>
    </row>
    <row r="634" spans="2:5">
      <c r="B634" s="62" t="s">
        <v>1719</v>
      </c>
      <c r="C634" s="46" t="s">
        <v>1766</v>
      </c>
      <c r="D634" s="47">
        <v>0</v>
      </c>
      <c r="E634" s="47">
        <v>10.547499999999999</v>
      </c>
    </row>
    <row r="635" spans="2:5">
      <c r="B635" s="62" t="s">
        <v>1721</v>
      </c>
      <c r="C635" s="46" t="s">
        <v>1767</v>
      </c>
      <c r="D635" s="47">
        <v>0</v>
      </c>
      <c r="E635" s="47">
        <v>10.547499999999999</v>
      </c>
    </row>
    <row r="636" spans="2:5">
      <c r="B636" s="62" t="s">
        <v>1723</v>
      </c>
      <c r="C636" s="46" t="s">
        <v>1768</v>
      </c>
      <c r="D636" s="47">
        <v>0</v>
      </c>
      <c r="E636" s="47">
        <v>10.547499999999999</v>
      </c>
    </row>
    <row r="637" spans="2:5">
      <c r="B637" s="62" t="s">
        <v>1725</v>
      </c>
      <c r="C637" s="46" t="s">
        <v>1769</v>
      </c>
      <c r="D637" s="47">
        <v>0</v>
      </c>
      <c r="E637" s="47">
        <v>10.547499999999999</v>
      </c>
    </row>
    <row r="638" spans="2:5">
      <c r="B638" s="62" t="s">
        <v>1727</v>
      </c>
      <c r="C638" s="46" t="s">
        <v>1770</v>
      </c>
      <c r="D638" s="47">
        <v>0</v>
      </c>
      <c r="E638" s="47">
        <v>10.547499999999999</v>
      </c>
    </row>
    <row r="639" spans="2:5">
      <c r="B639" s="62" t="s">
        <v>1729</v>
      </c>
      <c r="C639" s="46" t="s">
        <v>1771</v>
      </c>
      <c r="D639" s="47">
        <v>0</v>
      </c>
      <c r="E639" s="47">
        <v>8.6966999999999999</v>
      </c>
    </row>
    <row r="640" spans="2:5">
      <c r="B640" s="62" t="s">
        <v>1731</v>
      </c>
      <c r="C640" s="46" t="s">
        <v>1772</v>
      </c>
      <c r="D640" s="47">
        <v>0</v>
      </c>
      <c r="E640" s="47">
        <v>10.547499999999999</v>
      </c>
    </row>
    <row r="641" spans="2:5">
      <c r="B641" s="62" t="s">
        <v>1733</v>
      </c>
      <c r="C641" s="46" t="s">
        <v>1773</v>
      </c>
      <c r="D641" s="47">
        <v>0</v>
      </c>
      <c r="E641" s="47">
        <v>10.547499999999999</v>
      </c>
    </row>
    <row r="642" spans="2:5">
      <c r="B642" s="62" t="s">
        <v>1735</v>
      </c>
      <c r="C642" s="46" t="s">
        <v>1774</v>
      </c>
      <c r="D642" s="47">
        <v>0</v>
      </c>
      <c r="E642" s="47">
        <v>10.547499999999999</v>
      </c>
    </row>
    <row r="643" spans="2:5">
      <c r="B643" s="62" t="s">
        <v>1737</v>
      </c>
      <c r="C643" s="46" t="s">
        <v>1775</v>
      </c>
      <c r="D643" s="47">
        <v>0</v>
      </c>
      <c r="E643" s="47">
        <v>10.547499999999999</v>
      </c>
    </row>
    <row r="644" spans="2:5">
      <c r="B644" s="62" t="s">
        <v>1739</v>
      </c>
      <c r="C644" s="46" t="s">
        <v>1776</v>
      </c>
      <c r="D644" s="47">
        <v>0</v>
      </c>
      <c r="E644" s="47">
        <v>10.547499999999999</v>
      </c>
    </row>
    <row r="645" spans="2:5">
      <c r="B645" s="62" t="s">
        <v>1741</v>
      </c>
      <c r="C645" s="46" t="s">
        <v>1777</v>
      </c>
      <c r="D645" s="47">
        <v>0</v>
      </c>
      <c r="E645" s="47">
        <v>10.547499999999999</v>
      </c>
    </row>
    <row r="646" spans="2:5">
      <c r="B646" s="62" t="s">
        <v>1743</v>
      </c>
      <c r="C646" s="46" t="s">
        <v>1778</v>
      </c>
      <c r="D646" s="47">
        <v>0</v>
      </c>
      <c r="E646" s="47">
        <v>10.547499999999999</v>
      </c>
    </row>
    <row r="647" spans="2:5">
      <c r="B647" s="62" t="s">
        <v>1745</v>
      </c>
      <c r="C647" s="46" t="s">
        <v>1779</v>
      </c>
      <c r="D647" s="47">
        <v>0</v>
      </c>
      <c r="E647" s="47">
        <v>10.547499999999999</v>
      </c>
    </row>
    <row r="648" spans="2:5">
      <c r="B648" s="62" t="s">
        <v>1747</v>
      </c>
      <c r="C648" s="46" t="s">
        <v>1780</v>
      </c>
      <c r="D648" s="47">
        <v>0</v>
      </c>
      <c r="E648" s="47">
        <v>10.547499999999999</v>
      </c>
    </row>
    <row r="649" spans="2:5">
      <c r="B649" s="62" t="s">
        <v>1749</v>
      </c>
      <c r="C649" s="46" t="s">
        <v>1781</v>
      </c>
      <c r="D649" s="47">
        <v>0</v>
      </c>
      <c r="E649" s="47">
        <v>10.547499999999999</v>
      </c>
    </row>
    <row r="650" spans="2:5">
      <c r="B650" s="62" t="s">
        <v>1751</v>
      </c>
      <c r="C650" s="46" t="s">
        <v>1782</v>
      </c>
      <c r="D650" s="47">
        <v>0</v>
      </c>
      <c r="E650" s="47">
        <v>10.547499999999999</v>
      </c>
    </row>
    <row r="651" spans="2:5">
      <c r="B651" s="62" t="s">
        <v>1753</v>
      </c>
      <c r="C651" s="46" t="s">
        <v>1783</v>
      </c>
      <c r="D651" s="47">
        <v>0</v>
      </c>
      <c r="E651" s="47">
        <v>10.547499999999999</v>
      </c>
    </row>
    <row r="652" spans="2:5">
      <c r="B652" s="62" t="s">
        <v>913</v>
      </c>
      <c r="C652" s="46" t="s">
        <v>1784</v>
      </c>
      <c r="D652" s="47">
        <v>0</v>
      </c>
      <c r="E652" s="47">
        <v>0</v>
      </c>
    </row>
    <row r="653" spans="2:5">
      <c r="B653" s="62" t="s">
        <v>1703</v>
      </c>
      <c r="C653" s="46" t="s">
        <v>1785</v>
      </c>
      <c r="D653" s="47">
        <v>0</v>
      </c>
      <c r="E653" s="47">
        <v>8.6966999999999999</v>
      </c>
    </row>
    <row r="654" spans="2:5">
      <c r="B654" s="62" t="s">
        <v>1705</v>
      </c>
      <c r="C654" s="46" t="s">
        <v>1786</v>
      </c>
      <c r="D654" s="47">
        <v>0</v>
      </c>
      <c r="E654" s="47">
        <v>8.6966999999999999</v>
      </c>
    </row>
    <row r="655" spans="2:5">
      <c r="B655" s="62" t="s">
        <v>1707</v>
      </c>
      <c r="C655" s="46" t="s">
        <v>1787</v>
      </c>
      <c r="D655" s="47">
        <v>0</v>
      </c>
      <c r="E655" s="47">
        <v>8.6966999999999999</v>
      </c>
    </row>
    <row r="656" spans="2:5">
      <c r="B656" s="62" t="s">
        <v>1709</v>
      </c>
      <c r="C656" s="46" t="s">
        <v>1788</v>
      </c>
      <c r="D656" s="47">
        <v>0</v>
      </c>
      <c r="E656" s="47">
        <v>8.6966999999999999</v>
      </c>
    </row>
    <row r="657" spans="2:5">
      <c r="B657" s="62" t="s">
        <v>1711</v>
      </c>
      <c r="C657" s="46" t="s">
        <v>1789</v>
      </c>
      <c r="D657" s="47">
        <v>0</v>
      </c>
      <c r="E657" s="47">
        <v>8.6966999999999999</v>
      </c>
    </row>
    <row r="658" spans="2:5">
      <c r="B658" s="62" t="s">
        <v>1715</v>
      </c>
      <c r="C658" s="46" t="s">
        <v>1790</v>
      </c>
      <c r="D658" s="47">
        <v>0</v>
      </c>
      <c r="E658" s="47">
        <v>8.6966999999999999</v>
      </c>
    </row>
    <row r="659" spans="2:5">
      <c r="B659" s="62" t="s">
        <v>1717</v>
      </c>
      <c r="C659" s="46" t="s">
        <v>1791</v>
      </c>
      <c r="D659" s="47">
        <v>0</v>
      </c>
      <c r="E659" s="47">
        <v>8.6966999999999999</v>
      </c>
    </row>
    <row r="660" spans="2:5">
      <c r="B660" s="62" t="s">
        <v>1719</v>
      </c>
      <c r="C660" s="46" t="s">
        <v>1792</v>
      </c>
      <c r="D660" s="47">
        <v>0</v>
      </c>
      <c r="E660" s="47">
        <v>8.6966999999999999</v>
      </c>
    </row>
    <row r="661" spans="2:5">
      <c r="B661" s="62" t="s">
        <v>1721</v>
      </c>
      <c r="C661" s="46" t="s">
        <v>1793</v>
      </c>
      <c r="D661" s="47">
        <v>0</v>
      </c>
      <c r="E661" s="47">
        <v>8.6966999999999999</v>
      </c>
    </row>
    <row r="662" spans="2:5">
      <c r="B662" s="62" t="s">
        <v>1723</v>
      </c>
      <c r="C662" s="46" t="s">
        <v>1794</v>
      </c>
      <c r="D662" s="47">
        <v>0</v>
      </c>
      <c r="E662" s="47">
        <v>8.6966999999999999</v>
      </c>
    </row>
    <row r="663" spans="2:5">
      <c r="B663" s="62" t="s">
        <v>1725</v>
      </c>
      <c r="C663" s="46" t="s">
        <v>1795</v>
      </c>
      <c r="D663" s="47">
        <v>0</v>
      </c>
      <c r="E663" s="47">
        <v>8.6979000000000006</v>
      </c>
    </row>
    <row r="664" spans="2:5">
      <c r="B664" s="62" t="s">
        <v>1727</v>
      </c>
      <c r="C664" s="46" t="s">
        <v>1796</v>
      </c>
      <c r="D664" s="47">
        <v>0</v>
      </c>
      <c r="E664" s="47">
        <v>8.6966999999999999</v>
      </c>
    </row>
    <row r="665" spans="2:5">
      <c r="B665" s="62" t="s">
        <v>1729</v>
      </c>
      <c r="C665" s="46" t="s">
        <v>1797</v>
      </c>
      <c r="D665" s="47">
        <v>0</v>
      </c>
      <c r="E665" s="47">
        <v>8.6966999999999999</v>
      </c>
    </row>
    <row r="666" spans="2:5">
      <c r="B666" s="62" t="s">
        <v>1731</v>
      </c>
      <c r="C666" s="46" t="s">
        <v>1798</v>
      </c>
      <c r="D666" s="47">
        <v>0</v>
      </c>
      <c r="E666" s="47">
        <v>8.6966999999999999</v>
      </c>
    </row>
    <row r="667" spans="2:5">
      <c r="B667" s="62" t="s">
        <v>1733</v>
      </c>
      <c r="C667" s="46" t="s">
        <v>1799</v>
      </c>
      <c r="D667" s="47">
        <v>0</v>
      </c>
      <c r="E667" s="47">
        <v>8.6966999999999999</v>
      </c>
    </row>
    <row r="668" spans="2:5">
      <c r="B668" s="62" t="s">
        <v>1735</v>
      </c>
      <c r="C668" s="46" t="s">
        <v>1800</v>
      </c>
      <c r="D668" s="47">
        <v>0</v>
      </c>
      <c r="E668" s="47">
        <v>8.6966999999999999</v>
      </c>
    </row>
    <row r="669" spans="2:5">
      <c r="B669" s="62" t="s">
        <v>1737</v>
      </c>
      <c r="C669" s="46" t="s">
        <v>1801</v>
      </c>
      <c r="D669" s="47">
        <v>0</v>
      </c>
      <c r="E669" s="47">
        <v>8.6966999999999999</v>
      </c>
    </row>
    <row r="670" spans="2:5">
      <c r="B670" s="62" t="s">
        <v>1739</v>
      </c>
      <c r="C670" s="46" t="s">
        <v>1802</v>
      </c>
      <c r="D670" s="47">
        <v>0</v>
      </c>
      <c r="E670" s="47">
        <v>8.6966999999999999</v>
      </c>
    </row>
    <row r="671" spans="2:5">
      <c r="B671" s="62" t="s">
        <v>1741</v>
      </c>
      <c r="C671" s="46" t="s">
        <v>1803</v>
      </c>
      <c r="D671" s="47">
        <v>0</v>
      </c>
      <c r="E671" s="47">
        <v>8.6966999999999999</v>
      </c>
    </row>
    <row r="672" spans="2:5">
      <c r="B672" s="62" t="s">
        <v>1743</v>
      </c>
      <c r="C672" s="46" t="s">
        <v>1804</v>
      </c>
      <c r="D672" s="47">
        <v>0</v>
      </c>
      <c r="E672" s="47">
        <v>8.6966999999999999</v>
      </c>
    </row>
    <row r="673" spans="2:5">
      <c r="B673" s="62" t="s">
        <v>1745</v>
      </c>
      <c r="C673" s="46" t="s">
        <v>1805</v>
      </c>
      <c r="D673" s="47">
        <v>0</v>
      </c>
      <c r="E673" s="47">
        <v>8.6966999999999999</v>
      </c>
    </row>
    <row r="674" spans="2:5">
      <c r="B674" s="62" t="s">
        <v>1747</v>
      </c>
      <c r="C674" s="46" t="s">
        <v>1806</v>
      </c>
      <c r="D674" s="47">
        <v>0</v>
      </c>
      <c r="E674" s="47">
        <v>8.6966999999999999</v>
      </c>
    </row>
    <row r="675" spans="2:5">
      <c r="B675" s="62" t="s">
        <v>1749</v>
      </c>
      <c r="C675" s="46" t="s">
        <v>1807</v>
      </c>
      <c r="D675" s="47">
        <v>0</v>
      </c>
      <c r="E675" s="47">
        <v>8.6966999999999999</v>
      </c>
    </row>
    <row r="676" spans="2:5">
      <c r="B676" s="62" t="s">
        <v>1751</v>
      </c>
      <c r="C676" s="46" t="s">
        <v>1808</v>
      </c>
      <c r="D676" s="47">
        <v>0</v>
      </c>
      <c r="E676" s="47">
        <v>8.6966999999999999</v>
      </c>
    </row>
    <row r="677" spans="2:5">
      <c r="B677" s="62" t="s">
        <v>1753</v>
      </c>
      <c r="C677" s="46" t="s">
        <v>1809</v>
      </c>
      <c r="D677" s="47">
        <v>0</v>
      </c>
      <c r="E677" s="47">
        <v>8.6966999999999999</v>
      </c>
    </row>
    <row r="678" spans="2:5">
      <c r="B678" s="62" t="s">
        <v>913</v>
      </c>
      <c r="C678" s="46" t="s">
        <v>1811</v>
      </c>
      <c r="D678" s="47">
        <v>0</v>
      </c>
      <c r="E678" s="47">
        <v>0</v>
      </c>
    </row>
    <row r="679" spans="2:5">
      <c r="B679" s="62" t="s">
        <v>1703</v>
      </c>
      <c r="C679" s="46" t="s">
        <v>1812</v>
      </c>
      <c r="D679" s="47">
        <v>0</v>
      </c>
      <c r="E679" s="47">
        <v>10.547499999999999</v>
      </c>
    </row>
    <row r="680" spans="2:5">
      <c r="B680" s="62" t="s">
        <v>1707</v>
      </c>
      <c r="C680" s="46" t="s">
        <v>1813</v>
      </c>
      <c r="D680" s="47">
        <v>0</v>
      </c>
      <c r="E680" s="47">
        <v>9.7565000000000008</v>
      </c>
    </row>
    <row r="681" spans="2:5">
      <c r="B681" s="62" t="s">
        <v>1709</v>
      </c>
      <c r="C681" s="46" t="s">
        <v>1814</v>
      </c>
      <c r="D681" s="47">
        <v>0</v>
      </c>
      <c r="E681" s="47">
        <v>10.547499999999999</v>
      </c>
    </row>
    <row r="682" spans="2:5">
      <c r="B682" s="62" t="s">
        <v>1711</v>
      </c>
      <c r="C682" s="46" t="s">
        <v>1815</v>
      </c>
      <c r="D682" s="47">
        <v>0</v>
      </c>
      <c r="E682" s="47">
        <v>10.547499999999999</v>
      </c>
    </row>
    <row r="683" spans="2:5">
      <c r="B683" s="62" t="s">
        <v>1715</v>
      </c>
      <c r="C683" s="46" t="s">
        <v>1816</v>
      </c>
      <c r="D683" s="47">
        <v>0</v>
      </c>
      <c r="E683" s="47">
        <v>10.547499999999999</v>
      </c>
    </row>
    <row r="684" spans="2:5">
      <c r="B684" s="62" t="s">
        <v>1717</v>
      </c>
      <c r="C684" s="46" t="s">
        <v>1817</v>
      </c>
      <c r="D684" s="47">
        <v>0</v>
      </c>
      <c r="E684" s="47">
        <v>10.547499999999999</v>
      </c>
    </row>
    <row r="685" spans="2:5">
      <c r="B685" s="62" t="s">
        <v>1719</v>
      </c>
      <c r="C685" s="46" t="s">
        <v>1818</v>
      </c>
      <c r="D685" s="47">
        <v>0</v>
      </c>
      <c r="E685" s="47">
        <v>10.547499999999999</v>
      </c>
    </row>
    <row r="686" spans="2:5">
      <c r="B686" s="62" t="s">
        <v>1721</v>
      </c>
      <c r="C686" s="46" t="s">
        <v>1819</v>
      </c>
      <c r="D686" s="47">
        <v>0</v>
      </c>
      <c r="E686" s="47">
        <v>10.6547</v>
      </c>
    </row>
    <row r="687" spans="2:5">
      <c r="B687" s="62" t="s">
        <v>1723</v>
      </c>
      <c r="C687" s="46" t="s">
        <v>1820</v>
      </c>
      <c r="D687" s="47">
        <v>0</v>
      </c>
      <c r="E687" s="47">
        <v>10.547499999999999</v>
      </c>
    </row>
    <row r="688" spans="2:5">
      <c r="B688" s="62" t="s">
        <v>1725</v>
      </c>
      <c r="C688" s="46" t="s">
        <v>1821</v>
      </c>
      <c r="D688" s="47">
        <v>0</v>
      </c>
      <c r="E688" s="47">
        <v>10.547499999999999</v>
      </c>
    </row>
    <row r="689" spans="2:5">
      <c r="B689" s="62" t="s">
        <v>1727</v>
      </c>
      <c r="C689" s="46" t="s">
        <v>1822</v>
      </c>
      <c r="D689" s="47">
        <v>0</v>
      </c>
      <c r="E689" s="47">
        <v>10.547499999999999</v>
      </c>
    </row>
    <row r="690" spans="2:5">
      <c r="B690" s="62" t="s">
        <v>1729</v>
      </c>
      <c r="C690" s="46" t="s">
        <v>1823</v>
      </c>
      <c r="D690" s="47">
        <v>0</v>
      </c>
      <c r="E690" s="47">
        <v>10.547499999999999</v>
      </c>
    </row>
    <row r="691" spans="2:5">
      <c r="B691" s="62" t="s">
        <v>1731</v>
      </c>
      <c r="C691" s="46" t="s">
        <v>1824</v>
      </c>
      <c r="D691" s="47">
        <v>0</v>
      </c>
      <c r="E691" s="47">
        <v>10.547499999999999</v>
      </c>
    </row>
    <row r="692" spans="2:5">
      <c r="B692" s="62" t="s">
        <v>1705</v>
      </c>
      <c r="C692" s="46" t="s">
        <v>1825</v>
      </c>
      <c r="D692" s="47">
        <v>0</v>
      </c>
      <c r="E692" s="47">
        <v>10.547499999999999</v>
      </c>
    </row>
    <row r="693" spans="2:5">
      <c r="B693" s="62" t="s">
        <v>1733</v>
      </c>
      <c r="C693" s="46" t="s">
        <v>1826</v>
      </c>
      <c r="D693" s="47">
        <v>0</v>
      </c>
      <c r="E693" s="47">
        <v>10.547499999999999</v>
      </c>
    </row>
    <row r="694" spans="2:5">
      <c r="B694" s="62" t="s">
        <v>1735</v>
      </c>
      <c r="C694" s="46" t="s">
        <v>1827</v>
      </c>
      <c r="D694" s="47">
        <v>0</v>
      </c>
      <c r="E694" s="47">
        <v>10.547499999999999</v>
      </c>
    </row>
    <row r="695" spans="2:5">
      <c r="B695" s="62" t="s">
        <v>1737</v>
      </c>
      <c r="C695" s="46" t="s">
        <v>1828</v>
      </c>
      <c r="D695" s="47">
        <v>0</v>
      </c>
      <c r="E695" s="47">
        <v>10.547499999999999</v>
      </c>
    </row>
    <row r="696" spans="2:5">
      <c r="B696" s="62" t="s">
        <v>1739</v>
      </c>
      <c r="C696" s="46" t="s">
        <v>1829</v>
      </c>
      <c r="D696" s="47">
        <v>0</v>
      </c>
      <c r="E696" s="47">
        <v>9.0760000000000005</v>
      </c>
    </row>
    <row r="697" spans="2:5">
      <c r="B697" s="62" t="s">
        <v>1741</v>
      </c>
      <c r="C697" s="46" t="s">
        <v>1830</v>
      </c>
      <c r="D697" s="47">
        <v>0</v>
      </c>
      <c r="E697" s="47">
        <v>10.547499999999999</v>
      </c>
    </row>
    <row r="698" spans="2:5">
      <c r="B698" s="62" t="s">
        <v>1743</v>
      </c>
      <c r="C698" s="46" t="s">
        <v>1831</v>
      </c>
      <c r="D698" s="47">
        <v>0</v>
      </c>
      <c r="E698" s="47">
        <v>10.547499999999999</v>
      </c>
    </row>
    <row r="699" spans="2:5">
      <c r="B699" s="62" t="s">
        <v>1745</v>
      </c>
      <c r="C699" s="46" t="s">
        <v>1832</v>
      </c>
      <c r="D699" s="47">
        <v>0</v>
      </c>
      <c r="E699" s="47">
        <v>10.547499999999999</v>
      </c>
    </row>
    <row r="700" spans="2:5">
      <c r="B700" s="62" t="s">
        <v>1747</v>
      </c>
      <c r="C700" s="46" t="s">
        <v>1833</v>
      </c>
      <c r="D700" s="47">
        <v>0</v>
      </c>
      <c r="E700" s="47">
        <v>10.547499999999999</v>
      </c>
    </row>
    <row r="701" spans="2:5">
      <c r="B701" s="62" t="s">
        <v>1749</v>
      </c>
      <c r="C701" s="46" t="s">
        <v>1834</v>
      </c>
      <c r="D701" s="47">
        <v>0</v>
      </c>
      <c r="E701" s="47">
        <v>10.547499999999999</v>
      </c>
    </row>
    <row r="702" spans="2:5">
      <c r="B702" s="62" t="s">
        <v>1751</v>
      </c>
      <c r="C702" s="46" t="s">
        <v>1835</v>
      </c>
      <c r="D702" s="47">
        <v>0</v>
      </c>
      <c r="E702" s="47">
        <v>10.547499999999999</v>
      </c>
    </row>
    <row r="703" spans="2:5">
      <c r="B703" s="62" t="s">
        <v>1753</v>
      </c>
      <c r="C703" s="46" t="s">
        <v>1836</v>
      </c>
      <c r="D703" s="47">
        <v>0</v>
      </c>
      <c r="E703" s="47">
        <v>10.547499999999999</v>
      </c>
    </row>
    <row r="704" spans="2:5">
      <c r="B704" s="62" t="s">
        <v>1837</v>
      </c>
      <c r="C704" s="46" t="s">
        <v>2443</v>
      </c>
      <c r="D704" s="47">
        <v>0</v>
      </c>
      <c r="E704" s="47">
        <v>0</v>
      </c>
    </row>
    <row r="705" spans="2:5">
      <c r="B705" s="62" t="s">
        <v>1839</v>
      </c>
      <c r="C705" s="46" t="s">
        <v>2444</v>
      </c>
      <c r="D705" s="47">
        <v>0</v>
      </c>
      <c r="E705" s="47">
        <v>0</v>
      </c>
    </row>
    <row r="706" spans="2:5">
      <c r="B706" s="62" t="s">
        <v>1841</v>
      </c>
      <c r="C706" s="46" t="s">
        <v>2445</v>
      </c>
      <c r="D706" s="47">
        <v>0</v>
      </c>
      <c r="E706" s="47">
        <v>0</v>
      </c>
    </row>
    <row r="707" spans="2:5">
      <c r="B707" s="62" t="s">
        <v>1843</v>
      </c>
      <c r="C707" s="46" t="s">
        <v>2446</v>
      </c>
      <c r="D707" s="47">
        <v>0</v>
      </c>
      <c r="E707" s="47">
        <v>0</v>
      </c>
    </row>
    <row r="708" spans="2:5">
      <c r="B708" s="62" t="s">
        <v>1837</v>
      </c>
      <c r="C708" s="46" t="s">
        <v>1838</v>
      </c>
      <c r="D708" s="47">
        <v>0</v>
      </c>
      <c r="E708" s="47">
        <v>0</v>
      </c>
    </row>
    <row r="709" spans="2:5">
      <c r="B709" s="62" t="s">
        <v>1839</v>
      </c>
      <c r="C709" s="46" t="s">
        <v>1840</v>
      </c>
      <c r="D709" s="47">
        <v>0</v>
      </c>
      <c r="E709" s="47">
        <v>0</v>
      </c>
    </row>
    <row r="710" spans="2:5">
      <c r="B710" s="62" t="s">
        <v>1841</v>
      </c>
      <c r="C710" s="46" t="s">
        <v>1842</v>
      </c>
      <c r="D710" s="47">
        <v>0</v>
      </c>
      <c r="E710" s="47">
        <v>0</v>
      </c>
    </row>
    <row r="711" spans="2:5">
      <c r="B711" s="62" t="s">
        <v>1843</v>
      </c>
      <c r="C711" s="46" t="s">
        <v>1844</v>
      </c>
      <c r="D711" s="47">
        <v>0</v>
      </c>
      <c r="E711" s="47">
        <v>0</v>
      </c>
    </row>
    <row r="712" spans="2:5">
      <c r="B712" s="62" t="s">
        <v>1845</v>
      </c>
      <c r="C712" s="46" t="s">
        <v>1846</v>
      </c>
      <c r="D712" s="47">
        <v>0</v>
      </c>
      <c r="E712" s="47">
        <v>0</v>
      </c>
    </row>
    <row r="713" spans="2:5">
      <c r="B713" s="62" t="s">
        <v>1847</v>
      </c>
      <c r="C713" s="46" t="s">
        <v>1848</v>
      </c>
      <c r="D713" s="47">
        <v>0</v>
      </c>
      <c r="E713" s="47">
        <v>0</v>
      </c>
    </row>
    <row r="714" spans="2:5">
      <c r="B714" s="62" t="s">
        <v>1849</v>
      </c>
      <c r="C714" s="46" t="s">
        <v>1850</v>
      </c>
      <c r="D714" s="47">
        <v>0</v>
      </c>
      <c r="E714" s="47">
        <v>0</v>
      </c>
    </row>
    <row r="715" spans="2:5">
      <c r="B715" s="62" t="s">
        <v>1851</v>
      </c>
      <c r="C715" s="46" t="s">
        <v>1852</v>
      </c>
      <c r="D715" s="47">
        <v>0</v>
      </c>
      <c r="E715" s="47">
        <v>0</v>
      </c>
    </row>
    <row r="716" spans="2:5">
      <c r="B716" s="62" t="s">
        <v>1853</v>
      </c>
      <c r="C716" s="46" t="s">
        <v>1854</v>
      </c>
      <c r="D716" s="47">
        <v>0</v>
      </c>
      <c r="E716" s="47">
        <v>0</v>
      </c>
    </row>
    <row r="717" spans="2:5">
      <c r="B717" s="62" t="s">
        <v>1855</v>
      </c>
      <c r="C717" s="46" t="s">
        <v>1856</v>
      </c>
      <c r="D717" s="47">
        <v>0</v>
      </c>
      <c r="E717" s="47">
        <v>0</v>
      </c>
    </row>
    <row r="718" spans="2:5">
      <c r="B718" s="62" t="s">
        <v>913</v>
      </c>
      <c r="C718" s="46" t="s">
        <v>1857</v>
      </c>
      <c r="D718" s="47">
        <v>0</v>
      </c>
      <c r="E718" s="47">
        <v>0</v>
      </c>
    </row>
    <row r="719" spans="2:5">
      <c r="B719" s="62" t="s">
        <v>1858</v>
      </c>
      <c r="C719" s="46" t="s">
        <v>1859</v>
      </c>
      <c r="D719" s="47">
        <v>0</v>
      </c>
      <c r="E719" s="47">
        <v>0</v>
      </c>
    </row>
    <row r="720" spans="2:5">
      <c r="B720" s="62" t="s">
        <v>1860</v>
      </c>
      <c r="C720" s="46" t="s">
        <v>1861</v>
      </c>
      <c r="D720" s="47">
        <v>0</v>
      </c>
      <c r="E720" s="47">
        <v>0</v>
      </c>
    </row>
    <row r="721" spans="2:5">
      <c r="B721" s="62" t="s">
        <v>1862</v>
      </c>
      <c r="C721" s="46" t="s">
        <v>1863</v>
      </c>
      <c r="D721" s="47">
        <v>0</v>
      </c>
      <c r="E721" s="47">
        <v>0</v>
      </c>
    </row>
    <row r="722" spans="2:5">
      <c r="B722" s="62" t="s">
        <v>1864</v>
      </c>
      <c r="C722" s="46" t="s">
        <v>1865</v>
      </c>
      <c r="D722" s="47">
        <v>0</v>
      </c>
      <c r="E722" s="47">
        <v>0</v>
      </c>
    </row>
    <row r="723" spans="2:5">
      <c r="B723" s="62" t="s">
        <v>1866</v>
      </c>
      <c r="C723" s="46" t="s">
        <v>1867</v>
      </c>
      <c r="D723" s="47">
        <v>0</v>
      </c>
      <c r="E723" s="47">
        <v>0</v>
      </c>
    </row>
    <row r="724" spans="2:5">
      <c r="B724" s="62" t="s">
        <v>1868</v>
      </c>
      <c r="C724" s="46" t="s">
        <v>1869</v>
      </c>
      <c r="D724" s="47">
        <v>0</v>
      </c>
      <c r="E724" s="47">
        <v>0</v>
      </c>
    </row>
    <row r="725" spans="2:5">
      <c r="B725" s="62" t="s">
        <v>1870</v>
      </c>
      <c r="C725" s="46" t="s">
        <v>1871</v>
      </c>
      <c r="D725" s="47">
        <v>0</v>
      </c>
      <c r="E725" s="47">
        <v>0</v>
      </c>
    </row>
    <row r="726" spans="2:5">
      <c r="B726" s="62" t="s">
        <v>1872</v>
      </c>
      <c r="C726" s="46" t="s">
        <v>1873</v>
      </c>
      <c r="D726" s="47">
        <v>0</v>
      </c>
      <c r="E726" s="47">
        <v>0</v>
      </c>
    </row>
    <row r="727" spans="2:5">
      <c r="B727" s="62" t="s">
        <v>1874</v>
      </c>
      <c r="C727" s="46" t="s">
        <v>1875</v>
      </c>
      <c r="D727" s="47">
        <v>0</v>
      </c>
      <c r="E727" s="47">
        <v>0</v>
      </c>
    </row>
    <row r="728" spans="2:5">
      <c r="B728" s="62" t="s">
        <v>1876</v>
      </c>
      <c r="C728" s="46" t="s">
        <v>1877</v>
      </c>
      <c r="D728" s="47">
        <v>0</v>
      </c>
      <c r="E728" s="47">
        <v>0</v>
      </c>
    </row>
    <row r="729" spans="2:5">
      <c r="B729" s="62" t="s">
        <v>1878</v>
      </c>
      <c r="C729" s="46" t="s">
        <v>1879</v>
      </c>
      <c r="D729" s="47">
        <v>0</v>
      </c>
      <c r="E729" s="47">
        <v>0</v>
      </c>
    </row>
    <row r="730" spans="2:5">
      <c r="B730" s="62" t="s">
        <v>1880</v>
      </c>
      <c r="C730" s="46" t="s">
        <v>1881</v>
      </c>
      <c r="D730" s="47">
        <v>0</v>
      </c>
      <c r="E730" s="47">
        <v>0</v>
      </c>
    </row>
    <row r="731" spans="2:5">
      <c r="B731" s="62" t="s">
        <v>1882</v>
      </c>
      <c r="C731" s="46" t="s">
        <v>1883</v>
      </c>
      <c r="D731" s="47">
        <v>0</v>
      </c>
      <c r="E731" s="47">
        <v>0</v>
      </c>
    </row>
    <row r="732" spans="2:5">
      <c r="B732" s="62" t="s">
        <v>1884</v>
      </c>
      <c r="C732" s="46" t="s">
        <v>1885</v>
      </c>
      <c r="D732" s="47">
        <v>0</v>
      </c>
      <c r="E732" s="47">
        <v>0</v>
      </c>
    </row>
    <row r="733" spans="2:5">
      <c r="B733" s="62" t="s">
        <v>1886</v>
      </c>
      <c r="C733" s="46" t="s">
        <v>1887</v>
      </c>
      <c r="D733" s="47">
        <v>0</v>
      </c>
      <c r="E733" s="47">
        <v>0</v>
      </c>
    </row>
    <row r="734" spans="2:5">
      <c r="B734" s="62" t="s">
        <v>1888</v>
      </c>
      <c r="C734" s="46" t="s">
        <v>1889</v>
      </c>
      <c r="D734" s="47">
        <v>0</v>
      </c>
      <c r="E734" s="47">
        <v>0</v>
      </c>
    </row>
    <row r="735" spans="2:5">
      <c r="B735" s="62" t="s">
        <v>1890</v>
      </c>
      <c r="C735" s="46" t="s">
        <v>1891</v>
      </c>
      <c r="D735" s="47">
        <v>0</v>
      </c>
      <c r="E735" s="47">
        <v>0</v>
      </c>
    </row>
    <row r="736" spans="2:5">
      <c r="B736" s="62" t="s">
        <v>1892</v>
      </c>
      <c r="C736" s="46" t="s">
        <v>1893</v>
      </c>
      <c r="D736" s="47">
        <v>0</v>
      </c>
      <c r="E736" s="47">
        <v>0</v>
      </c>
    </row>
    <row r="737" spans="2:5">
      <c r="B737" s="62" t="s">
        <v>1894</v>
      </c>
      <c r="C737" s="46" t="s">
        <v>1895</v>
      </c>
      <c r="D737" s="47">
        <v>0</v>
      </c>
      <c r="E737" s="47">
        <v>0</v>
      </c>
    </row>
    <row r="738" spans="2:5">
      <c r="B738" s="62" t="s">
        <v>1896</v>
      </c>
      <c r="C738" s="46" t="s">
        <v>1897</v>
      </c>
      <c r="D738" s="47">
        <v>0</v>
      </c>
      <c r="E738" s="47">
        <v>0</v>
      </c>
    </row>
    <row r="739" spans="2:5">
      <c r="B739" s="62" t="s">
        <v>1898</v>
      </c>
      <c r="C739" s="46" t="s">
        <v>1899</v>
      </c>
      <c r="D739" s="47">
        <v>0</v>
      </c>
      <c r="E739" s="47">
        <v>0</v>
      </c>
    </row>
    <row r="740" spans="2:5">
      <c r="B740" s="62" t="s">
        <v>1900</v>
      </c>
      <c r="C740" s="46" t="s">
        <v>1901</v>
      </c>
      <c r="D740" s="47">
        <v>0</v>
      </c>
      <c r="E740" s="47">
        <v>0</v>
      </c>
    </row>
    <row r="741" spans="2:5">
      <c r="B741" s="62" t="s">
        <v>1902</v>
      </c>
      <c r="C741" s="46" t="s">
        <v>1903</v>
      </c>
      <c r="D741" s="47">
        <v>0</v>
      </c>
      <c r="E741" s="47">
        <v>0</v>
      </c>
    </row>
    <row r="742" spans="2:5">
      <c r="B742" s="62" t="s">
        <v>1904</v>
      </c>
      <c r="C742" s="46" t="s">
        <v>1905</v>
      </c>
      <c r="D742" s="47">
        <v>0</v>
      </c>
      <c r="E742" s="47">
        <v>0</v>
      </c>
    </row>
    <row r="743" spans="2:5">
      <c r="B743" s="62" t="s">
        <v>1906</v>
      </c>
      <c r="C743" s="46" t="s">
        <v>1907</v>
      </c>
      <c r="D743" s="47">
        <v>0</v>
      </c>
      <c r="E743" s="47">
        <v>0</v>
      </c>
    </row>
    <row r="744" spans="2:5">
      <c r="B744" s="62" t="s">
        <v>1908</v>
      </c>
      <c r="C744" s="46" t="s">
        <v>1909</v>
      </c>
      <c r="D744" s="47">
        <v>0</v>
      </c>
      <c r="E744" s="47">
        <v>0</v>
      </c>
    </row>
    <row r="745" spans="2:5">
      <c r="B745" s="62" t="s">
        <v>1910</v>
      </c>
      <c r="C745" s="46" t="s">
        <v>1911</v>
      </c>
      <c r="D745" s="47">
        <v>0</v>
      </c>
      <c r="E745" s="47">
        <v>0</v>
      </c>
    </row>
    <row r="746" spans="2:5">
      <c r="B746" s="62" t="s">
        <v>1912</v>
      </c>
      <c r="C746" s="46" t="s">
        <v>1913</v>
      </c>
      <c r="D746" s="47">
        <v>0</v>
      </c>
      <c r="E746" s="47">
        <v>0</v>
      </c>
    </row>
    <row r="747" spans="2:5">
      <c r="B747" s="62" t="s">
        <v>1914</v>
      </c>
      <c r="C747" s="46" t="s">
        <v>1915</v>
      </c>
      <c r="D747" s="47">
        <v>0</v>
      </c>
      <c r="E747" s="47">
        <v>0</v>
      </c>
    </row>
    <row r="748" spans="2:5">
      <c r="B748" s="62" t="s">
        <v>1916</v>
      </c>
      <c r="C748" s="46" t="s">
        <v>1917</v>
      </c>
      <c r="D748" s="47">
        <v>0</v>
      </c>
      <c r="E748" s="47">
        <v>0</v>
      </c>
    </row>
    <row r="749" spans="2:5">
      <c r="B749" s="62" t="s">
        <v>1918</v>
      </c>
      <c r="C749" s="46" t="s">
        <v>1919</v>
      </c>
      <c r="D749" s="47">
        <v>0</v>
      </c>
      <c r="E749" s="47">
        <v>0</v>
      </c>
    </row>
    <row r="750" spans="2:5">
      <c r="B750" s="62" t="s">
        <v>1920</v>
      </c>
      <c r="C750" s="46" t="s">
        <v>1921</v>
      </c>
      <c r="D750" s="47">
        <v>0</v>
      </c>
      <c r="E750" s="47">
        <v>0</v>
      </c>
    </row>
    <row r="751" spans="2:5">
      <c r="B751" s="62" t="s">
        <v>1922</v>
      </c>
      <c r="C751" s="46" t="s">
        <v>1923</v>
      </c>
      <c r="D751" s="47">
        <v>0</v>
      </c>
      <c r="E751" s="47">
        <v>0</v>
      </c>
    </row>
    <row r="752" spans="2:5">
      <c r="B752" s="62" t="s">
        <v>1924</v>
      </c>
      <c r="C752" s="46" t="s">
        <v>1925</v>
      </c>
      <c r="D752" s="47">
        <v>0</v>
      </c>
      <c r="E752" s="47">
        <v>0</v>
      </c>
    </row>
    <row r="753" spans="2:5">
      <c r="B753" s="62" t="s">
        <v>1926</v>
      </c>
      <c r="C753" s="46" t="s">
        <v>1927</v>
      </c>
      <c r="D753" s="47">
        <v>0</v>
      </c>
      <c r="E753" s="47">
        <v>0</v>
      </c>
    </row>
    <row r="754" spans="2:5">
      <c r="B754" s="62" t="s">
        <v>1928</v>
      </c>
      <c r="C754" s="46" t="s">
        <v>1929</v>
      </c>
      <c r="D754" s="47">
        <v>0</v>
      </c>
      <c r="E754" s="47">
        <v>0</v>
      </c>
    </row>
    <row r="755" spans="2:5">
      <c r="B755" s="62" t="s">
        <v>1930</v>
      </c>
      <c r="C755" s="46" t="s">
        <v>1931</v>
      </c>
      <c r="D755" s="47">
        <v>0</v>
      </c>
      <c r="E755" s="47">
        <v>0</v>
      </c>
    </row>
    <row r="756" spans="2:5">
      <c r="B756" s="62" t="s">
        <v>1932</v>
      </c>
      <c r="C756" s="46" t="s">
        <v>1933</v>
      </c>
      <c r="D756" s="47">
        <v>0</v>
      </c>
      <c r="E756" s="47">
        <v>0</v>
      </c>
    </row>
    <row r="757" spans="2:5">
      <c r="B757" s="62" t="s">
        <v>1934</v>
      </c>
      <c r="C757" s="46" t="s">
        <v>1935</v>
      </c>
      <c r="D757" s="47">
        <v>0</v>
      </c>
      <c r="E757" s="47">
        <v>0</v>
      </c>
    </row>
    <row r="758" spans="2:5">
      <c r="B758" s="62" t="s">
        <v>1936</v>
      </c>
      <c r="C758" s="46" t="s">
        <v>1937</v>
      </c>
      <c r="D758" s="47">
        <v>0</v>
      </c>
      <c r="E758" s="47">
        <v>0</v>
      </c>
    </row>
    <row r="759" spans="2:5">
      <c r="B759" s="62" t="s">
        <v>1938</v>
      </c>
      <c r="C759" s="46" t="s">
        <v>1939</v>
      </c>
      <c r="D759" s="47">
        <v>0</v>
      </c>
      <c r="E759" s="47">
        <v>0</v>
      </c>
    </row>
    <row r="760" spans="2:5">
      <c r="B760" s="62" t="s">
        <v>1940</v>
      </c>
      <c r="C760" s="46" t="s">
        <v>1941</v>
      </c>
      <c r="D760" s="47">
        <v>0</v>
      </c>
      <c r="E760" s="47">
        <v>0</v>
      </c>
    </row>
    <row r="761" spans="2:5">
      <c r="B761" s="62" t="s">
        <v>1942</v>
      </c>
      <c r="C761" s="46" t="s">
        <v>1943</v>
      </c>
      <c r="D761" s="47">
        <v>0</v>
      </c>
      <c r="E761" s="47">
        <v>0</v>
      </c>
    </row>
    <row r="762" spans="2:5">
      <c r="B762" s="62" t="s">
        <v>1944</v>
      </c>
      <c r="C762" s="46" t="s">
        <v>1945</v>
      </c>
      <c r="D762" s="47">
        <v>0</v>
      </c>
      <c r="E762" s="47">
        <v>0</v>
      </c>
    </row>
    <row r="763" spans="2:5">
      <c r="B763" s="62" t="s">
        <v>1946</v>
      </c>
      <c r="C763" s="46" t="s">
        <v>1947</v>
      </c>
      <c r="D763" s="47" t="s">
        <v>913</v>
      </c>
      <c r="E763" s="47">
        <v>0</v>
      </c>
    </row>
    <row r="764" spans="2:5">
      <c r="B764" s="62" t="s">
        <v>1948</v>
      </c>
      <c r="C764" s="46" t="s">
        <v>1949</v>
      </c>
      <c r="D764" s="47" t="s">
        <v>913</v>
      </c>
      <c r="E764" s="47">
        <v>0</v>
      </c>
    </row>
    <row r="765" spans="2:5">
      <c r="B765" s="62" t="s">
        <v>1950</v>
      </c>
      <c r="C765" s="46" t="s">
        <v>1951</v>
      </c>
      <c r="D765" s="47" t="s">
        <v>913</v>
      </c>
      <c r="E765" s="47">
        <v>0</v>
      </c>
    </row>
    <row r="766" spans="2:5">
      <c r="B766" s="62" t="s">
        <v>1952</v>
      </c>
      <c r="C766" s="46" t="s">
        <v>1953</v>
      </c>
      <c r="D766" s="47" t="s">
        <v>913</v>
      </c>
      <c r="E766" s="47">
        <v>0</v>
      </c>
    </row>
    <row r="767" spans="2:5">
      <c r="B767" s="62" t="s">
        <v>1954</v>
      </c>
      <c r="C767" s="46" t="s">
        <v>1955</v>
      </c>
      <c r="D767" s="47" t="s">
        <v>913</v>
      </c>
      <c r="E767" s="47">
        <v>0</v>
      </c>
    </row>
    <row r="768" spans="2:5">
      <c r="B768" s="62" t="s">
        <v>1956</v>
      </c>
      <c r="C768" s="46" t="s">
        <v>1957</v>
      </c>
      <c r="D768" s="47" t="s">
        <v>913</v>
      </c>
      <c r="E768" s="47">
        <v>0</v>
      </c>
    </row>
    <row r="769" spans="2:5">
      <c r="B769" s="62" t="s">
        <v>1958</v>
      </c>
      <c r="C769" s="46" t="s">
        <v>1959</v>
      </c>
      <c r="D769" s="47">
        <v>0</v>
      </c>
      <c r="E769" s="47">
        <v>0</v>
      </c>
    </row>
    <row r="770" spans="2:5">
      <c r="B770" s="62" t="s">
        <v>1960</v>
      </c>
      <c r="C770" s="46" t="s">
        <v>1961</v>
      </c>
      <c r="D770" s="47">
        <v>0</v>
      </c>
      <c r="E770" s="47">
        <v>0</v>
      </c>
    </row>
    <row r="771" spans="2:5">
      <c r="B771" s="62" t="s">
        <v>1962</v>
      </c>
      <c r="C771" s="46" t="s">
        <v>1963</v>
      </c>
      <c r="D771" s="47">
        <v>0</v>
      </c>
      <c r="E771" s="47">
        <v>0</v>
      </c>
    </row>
    <row r="772" spans="2:5">
      <c r="B772" s="62" t="s">
        <v>1707</v>
      </c>
      <c r="C772" s="46" t="s">
        <v>1964</v>
      </c>
      <c r="D772" s="47">
        <v>0</v>
      </c>
      <c r="E772" s="47">
        <v>8.6966999999999999</v>
      </c>
    </row>
    <row r="773" spans="2:5">
      <c r="B773" s="62" t="s">
        <v>1709</v>
      </c>
      <c r="C773" s="46" t="s">
        <v>1965</v>
      </c>
      <c r="D773" s="47">
        <v>0</v>
      </c>
      <c r="E773" s="47">
        <v>8.6966999999999999</v>
      </c>
    </row>
    <row r="774" spans="2:5">
      <c r="B774" s="62" t="s">
        <v>1711</v>
      </c>
      <c r="C774" s="46" t="s">
        <v>1966</v>
      </c>
      <c r="D774" s="47">
        <v>0</v>
      </c>
      <c r="E774" s="47">
        <v>8.6966999999999999</v>
      </c>
    </row>
    <row r="775" spans="2:5">
      <c r="B775" s="62" t="s">
        <v>1703</v>
      </c>
      <c r="C775" s="46" t="s">
        <v>1967</v>
      </c>
      <c r="D775" s="47">
        <v>0</v>
      </c>
      <c r="E775" s="47">
        <v>8.6966999999999999</v>
      </c>
    </row>
    <row r="776" spans="2:5">
      <c r="B776" s="62" t="s">
        <v>1715</v>
      </c>
      <c r="C776" s="46" t="s">
        <v>1968</v>
      </c>
      <c r="D776" s="47">
        <v>0</v>
      </c>
      <c r="E776" s="47">
        <v>8.6979000000000006</v>
      </c>
    </row>
    <row r="777" spans="2:5">
      <c r="B777" s="62" t="s">
        <v>1717</v>
      </c>
      <c r="C777" s="46" t="s">
        <v>1969</v>
      </c>
      <c r="D777" s="47">
        <v>0</v>
      </c>
      <c r="E777" s="47">
        <v>8.6979000000000006</v>
      </c>
    </row>
    <row r="778" spans="2:5">
      <c r="B778" s="62" t="s">
        <v>1719</v>
      </c>
      <c r="C778" s="46" t="s">
        <v>1970</v>
      </c>
      <c r="D778" s="47">
        <v>0</v>
      </c>
      <c r="E778" s="47">
        <v>8.6966999999999999</v>
      </c>
    </row>
    <row r="779" spans="2:5">
      <c r="B779" s="62" t="s">
        <v>1721</v>
      </c>
      <c r="C779" s="46" t="s">
        <v>1971</v>
      </c>
      <c r="D779" s="47">
        <v>0</v>
      </c>
      <c r="E779" s="47">
        <v>8.6966999999999999</v>
      </c>
    </row>
    <row r="780" spans="2:5">
      <c r="B780" s="62" t="s">
        <v>1723</v>
      </c>
      <c r="C780" s="46" t="s">
        <v>1972</v>
      </c>
      <c r="D780" s="47">
        <v>0</v>
      </c>
      <c r="E780" s="47">
        <v>8.6966999999999999</v>
      </c>
    </row>
    <row r="781" spans="2:5">
      <c r="B781" s="62" t="s">
        <v>1729</v>
      </c>
      <c r="C781" s="46" t="s">
        <v>1973</v>
      </c>
      <c r="D781" s="47">
        <v>0</v>
      </c>
      <c r="E781" s="47">
        <v>8.6966999999999999</v>
      </c>
    </row>
    <row r="782" spans="2:5">
      <c r="B782" s="62" t="s">
        <v>1731</v>
      </c>
      <c r="C782" s="46" t="s">
        <v>1974</v>
      </c>
      <c r="D782" s="47">
        <v>0</v>
      </c>
      <c r="E782" s="47">
        <v>8.6966999999999999</v>
      </c>
    </row>
    <row r="783" spans="2:5">
      <c r="B783" s="62" t="s">
        <v>1705</v>
      </c>
      <c r="C783" s="46" t="s">
        <v>1975</v>
      </c>
      <c r="D783" s="47">
        <v>0</v>
      </c>
      <c r="E783" s="47">
        <v>8.6966999999999999</v>
      </c>
    </row>
    <row r="784" spans="2:5">
      <c r="B784" s="62" t="s">
        <v>1733</v>
      </c>
      <c r="C784" s="46" t="s">
        <v>1976</v>
      </c>
      <c r="D784" s="47">
        <v>0</v>
      </c>
      <c r="E784" s="47">
        <v>8.6966999999999999</v>
      </c>
    </row>
    <row r="785" spans="2:5">
      <c r="B785" s="62" t="s">
        <v>1735</v>
      </c>
      <c r="C785" s="46" t="s">
        <v>1977</v>
      </c>
      <c r="D785" s="47">
        <v>0</v>
      </c>
      <c r="E785" s="47">
        <v>8.6966999999999999</v>
      </c>
    </row>
    <row r="786" spans="2:5">
      <c r="B786" s="62" t="s">
        <v>1737</v>
      </c>
      <c r="C786" s="46" t="s">
        <v>1978</v>
      </c>
      <c r="D786" s="47">
        <v>0</v>
      </c>
      <c r="E786" s="47">
        <v>8.6966999999999999</v>
      </c>
    </row>
    <row r="787" spans="2:5">
      <c r="B787" s="62" t="s">
        <v>1741</v>
      </c>
      <c r="C787" s="46" t="s">
        <v>1979</v>
      </c>
      <c r="D787" s="47">
        <v>0</v>
      </c>
      <c r="E787" s="47">
        <v>8.6966999999999999</v>
      </c>
    </row>
    <row r="788" spans="2:5">
      <c r="B788" s="62" t="s">
        <v>1743</v>
      </c>
      <c r="C788" s="46" t="s">
        <v>1980</v>
      </c>
      <c r="D788" s="47">
        <v>0</v>
      </c>
      <c r="E788" s="47">
        <v>8.6966999999999999</v>
      </c>
    </row>
    <row r="789" spans="2:5">
      <c r="B789" s="62" t="s">
        <v>1745</v>
      </c>
      <c r="C789" s="46" t="s">
        <v>1981</v>
      </c>
      <c r="D789" s="47">
        <v>0</v>
      </c>
      <c r="E789" s="47">
        <v>8.6966999999999999</v>
      </c>
    </row>
    <row r="790" spans="2:5">
      <c r="B790" s="62" t="s">
        <v>1747</v>
      </c>
      <c r="C790" s="46" t="s">
        <v>1982</v>
      </c>
      <c r="D790" s="47">
        <v>0</v>
      </c>
      <c r="E790" s="47">
        <v>8.6966999999999999</v>
      </c>
    </row>
    <row r="791" spans="2:5">
      <c r="B791" s="62" t="s">
        <v>1749</v>
      </c>
      <c r="C791" s="46" t="s">
        <v>1983</v>
      </c>
      <c r="D791" s="47">
        <v>0</v>
      </c>
      <c r="E791" s="47">
        <v>8.6966999999999999</v>
      </c>
    </row>
    <row r="792" spans="2:5">
      <c r="B792" s="62" t="s">
        <v>1751</v>
      </c>
      <c r="C792" s="46" t="s">
        <v>1984</v>
      </c>
      <c r="D792" s="47">
        <v>0</v>
      </c>
      <c r="E792" s="47">
        <v>8.6966999999999999</v>
      </c>
    </row>
    <row r="793" spans="2:5">
      <c r="B793" s="62" t="s">
        <v>1753</v>
      </c>
      <c r="C793" s="46" t="s">
        <v>1985</v>
      </c>
      <c r="D793" s="47">
        <v>0</v>
      </c>
      <c r="E793" s="47">
        <v>8.6966999999999999</v>
      </c>
    </row>
    <row r="794" spans="2:5">
      <c r="B794" s="62" t="s">
        <v>1707</v>
      </c>
      <c r="C794" s="46" t="s">
        <v>1986</v>
      </c>
      <c r="D794" s="47">
        <v>0</v>
      </c>
      <c r="E794" s="47">
        <v>10.547499999999999</v>
      </c>
    </row>
    <row r="795" spans="2:5">
      <c r="B795" s="62" t="s">
        <v>1709</v>
      </c>
      <c r="C795" s="46" t="s">
        <v>1987</v>
      </c>
      <c r="D795" s="47">
        <v>0</v>
      </c>
      <c r="E795" s="47">
        <v>10.547499999999999</v>
      </c>
    </row>
    <row r="796" spans="2:5">
      <c r="B796" s="62" t="s">
        <v>1711</v>
      </c>
      <c r="C796" s="46" t="s">
        <v>1988</v>
      </c>
      <c r="D796" s="47">
        <v>0</v>
      </c>
      <c r="E796" s="47">
        <v>10.547499999999999</v>
      </c>
    </row>
    <row r="797" spans="2:5">
      <c r="B797" s="62" t="s">
        <v>1703</v>
      </c>
      <c r="C797" s="46" t="s">
        <v>1989</v>
      </c>
      <c r="D797" s="47">
        <v>0</v>
      </c>
      <c r="E797" s="47">
        <v>10.547499999999999</v>
      </c>
    </row>
    <row r="798" spans="2:5">
      <c r="B798" s="62" t="s">
        <v>1715</v>
      </c>
      <c r="C798" s="46" t="s">
        <v>1990</v>
      </c>
      <c r="D798" s="47">
        <v>0</v>
      </c>
      <c r="E798" s="47">
        <v>10.547499999999999</v>
      </c>
    </row>
    <row r="799" spans="2:5">
      <c r="B799" s="62" t="s">
        <v>1717</v>
      </c>
      <c r="C799" s="46" t="s">
        <v>1991</v>
      </c>
      <c r="D799" s="47">
        <v>0</v>
      </c>
      <c r="E799" s="47">
        <v>10.547499999999999</v>
      </c>
    </row>
    <row r="800" spans="2:5">
      <c r="B800" s="62" t="s">
        <v>1719</v>
      </c>
      <c r="C800" s="46" t="s">
        <v>1992</v>
      </c>
      <c r="D800" s="47">
        <v>0</v>
      </c>
      <c r="E800" s="47">
        <v>10.547499999999999</v>
      </c>
    </row>
    <row r="801" spans="2:5">
      <c r="B801" s="62" t="s">
        <v>1721</v>
      </c>
      <c r="C801" s="46" t="s">
        <v>1993</v>
      </c>
      <c r="D801" s="47">
        <v>0</v>
      </c>
      <c r="E801" s="47">
        <v>10.547499999999999</v>
      </c>
    </row>
    <row r="802" spans="2:5">
      <c r="B802" s="62" t="s">
        <v>1723</v>
      </c>
      <c r="C802" s="46" t="s">
        <v>1994</v>
      </c>
      <c r="D802" s="47">
        <v>0</v>
      </c>
      <c r="E802" s="47">
        <v>10.547499999999999</v>
      </c>
    </row>
    <row r="803" spans="2:5">
      <c r="B803" s="62" t="s">
        <v>1729</v>
      </c>
      <c r="C803" s="46" t="s">
        <v>1995</v>
      </c>
      <c r="D803" s="47">
        <v>0</v>
      </c>
      <c r="E803" s="47">
        <v>10.547499999999999</v>
      </c>
    </row>
    <row r="804" spans="2:5">
      <c r="B804" s="62" t="s">
        <v>1731</v>
      </c>
      <c r="C804" s="46" t="s">
        <v>1996</v>
      </c>
      <c r="D804" s="47">
        <v>0</v>
      </c>
      <c r="E804" s="47">
        <v>10.547499999999999</v>
      </c>
    </row>
    <row r="805" spans="2:5">
      <c r="B805" s="62" t="s">
        <v>1705</v>
      </c>
      <c r="C805" s="46" t="s">
        <v>1997</v>
      </c>
      <c r="D805" s="47">
        <v>0</v>
      </c>
      <c r="E805" s="47">
        <v>10.547499999999999</v>
      </c>
    </row>
    <row r="806" spans="2:5">
      <c r="B806" s="62" t="s">
        <v>1733</v>
      </c>
      <c r="C806" s="46" t="s">
        <v>1998</v>
      </c>
      <c r="D806" s="47">
        <v>0</v>
      </c>
      <c r="E806" s="47">
        <v>10.547499999999999</v>
      </c>
    </row>
    <row r="807" spans="2:5">
      <c r="B807" s="62" t="s">
        <v>1735</v>
      </c>
      <c r="C807" s="46" t="s">
        <v>1999</v>
      </c>
      <c r="D807" s="47">
        <v>0</v>
      </c>
      <c r="E807" s="47">
        <v>10.547499999999999</v>
      </c>
    </row>
    <row r="808" spans="2:5">
      <c r="B808" s="62" t="s">
        <v>1737</v>
      </c>
      <c r="C808" s="46" t="s">
        <v>2000</v>
      </c>
      <c r="D808" s="47">
        <v>0</v>
      </c>
      <c r="E808" s="47">
        <v>10.547499999999999</v>
      </c>
    </row>
    <row r="809" spans="2:5">
      <c r="B809" s="62" t="s">
        <v>1741</v>
      </c>
      <c r="C809" s="46" t="s">
        <v>2001</v>
      </c>
      <c r="D809" s="47">
        <v>0</v>
      </c>
      <c r="E809" s="47">
        <v>10.547499999999999</v>
      </c>
    </row>
    <row r="810" spans="2:5">
      <c r="B810" s="62" t="s">
        <v>1743</v>
      </c>
      <c r="C810" s="46" t="s">
        <v>2002</v>
      </c>
      <c r="D810" s="47">
        <v>0</v>
      </c>
      <c r="E810" s="47">
        <v>10.547499999999999</v>
      </c>
    </row>
    <row r="811" spans="2:5">
      <c r="B811" s="62" t="s">
        <v>1745</v>
      </c>
      <c r="C811" s="46" t="s">
        <v>2003</v>
      </c>
      <c r="D811" s="47">
        <v>0</v>
      </c>
      <c r="E811" s="47">
        <v>10.547499999999999</v>
      </c>
    </row>
    <row r="812" spans="2:5">
      <c r="B812" s="62" t="s">
        <v>1747</v>
      </c>
      <c r="C812" s="46" t="s">
        <v>2004</v>
      </c>
      <c r="D812" s="47">
        <v>0</v>
      </c>
      <c r="E812" s="47">
        <v>10.547499999999999</v>
      </c>
    </row>
    <row r="813" spans="2:5">
      <c r="B813" s="62" t="s">
        <v>1749</v>
      </c>
      <c r="C813" s="46" t="s">
        <v>2005</v>
      </c>
      <c r="D813" s="47">
        <v>0</v>
      </c>
      <c r="E813" s="47">
        <v>10.547499999999999</v>
      </c>
    </row>
    <row r="814" spans="2:5">
      <c r="B814" s="62" t="s">
        <v>1751</v>
      </c>
      <c r="C814" s="46" t="s">
        <v>2006</v>
      </c>
      <c r="D814" s="47">
        <v>0</v>
      </c>
      <c r="E814" s="47">
        <v>10.547499999999999</v>
      </c>
    </row>
    <row r="815" spans="2:5">
      <c r="B815" s="62" t="s">
        <v>1753</v>
      </c>
      <c r="C815" s="46" t="s">
        <v>2007</v>
      </c>
      <c r="D815" s="47">
        <v>0</v>
      </c>
      <c r="E815" s="47">
        <v>10.5497</v>
      </c>
    </row>
    <row r="816" spans="2:5">
      <c r="B816" s="62" t="s">
        <v>913</v>
      </c>
      <c r="C816" s="46" t="s">
        <v>2008</v>
      </c>
      <c r="D816" s="47">
        <v>0</v>
      </c>
      <c r="E816" s="47">
        <v>0</v>
      </c>
    </row>
    <row r="817" spans="2:5">
      <c r="B817" s="62" t="s">
        <v>2009</v>
      </c>
      <c r="C817" s="46" t="s">
        <v>2010</v>
      </c>
      <c r="D817" s="47">
        <v>0</v>
      </c>
      <c r="E817" s="47">
        <v>0</v>
      </c>
    </row>
    <row r="818" spans="2:5">
      <c r="B818" s="62" t="s">
        <v>1860</v>
      </c>
      <c r="C818" s="46" t="s">
        <v>2011</v>
      </c>
      <c r="D818" s="47">
        <v>0</v>
      </c>
      <c r="E818" s="47">
        <v>6715</v>
      </c>
    </row>
    <row r="819" spans="2:5">
      <c r="B819" s="62" t="s">
        <v>1858</v>
      </c>
      <c r="C819" s="46" t="s">
        <v>2012</v>
      </c>
      <c r="D819" s="47">
        <v>7325</v>
      </c>
      <c r="E819" s="47">
        <v>9345</v>
      </c>
    </row>
    <row r="820" spans="2:5">
      <c r="B820" s="62" t="s">
        <v>1862</v>
      </c>
      <c r="C820" s="46" t="s">
        <v>2013</v>
      </c>
      <c r="D820" s="47">
        <v>0</v>
      </c>
      <c r="E820" s="47">
        <v>4750</v>
      </c>
    </row>
    <row r="821" spans="2:5">
      <c r="B821" s="62" t="s">
        <v>1864</v>
      </c>
      <c r="C821" s="46" t="s">
        <v>2014</v>
      </c>
      <c r="D821" s="47">
        <v>0</v>
      </c>
      <c r="E821" s="47">
        <v>990</v>
      </c>
    </row>
    <row r="822" spans="2:5">
      <c r="B822" s="62" t="s">
        <v>1866</v>
      </c>
      <c r="C822" s="46" t="s">
        <v>2015</v>
      </c>
      <c r="D822" s="47">
        <v>0</v>
      </c>
      <c r="E822" s="47">
        <v>4750</v>
      </c>
    </row>
    <row r="823" spans="2:5">
      <c r="B823" s="62" t="s">
        <v>1868</v>
      </c>
      <c r="C823" s="46" t="s">
        <v>2016</v>
      </c>
      <c r="D823" s="47">
        <v>0</v>
      </c>
      <c r="E823" s="47">
        <v>990</v>
      </c>
    </row>
    <row r="824" spans="2:5">
      <c r="B824" s="62" t="s">
        <v>1870</v>
      </c>
      <c r="C824" s="46" t="s">
        <v>2017</v>
      </c>
      <c r="D824" s="47">
        <v>0</v>
      </c>
      <c r="E824" s="47">
        <v>990</v>
      </c>
    </row>
    <row r="825" spans="2:5">
      <c r="B825" s="62" t="s">
        <v>1872</v>
      </c>
      <c r="C825" s="46" t="s">
        <v>2018</v>
      </c>
      <c r="D825" s="47">
        <v>0</v>
      </c>
      <c r="E825" s="47">
        <v>990</v>
      </c>
    </row>
    <row r="826" spans="2:5">
      <c r="B826" s="62" t="s">
        <v>1874</v>
      </c>
      <c r="C826" s="46" t="s">
        <v>2019</v>
      </c>
      <c r="D826" s="47">
        <v>0</v>
      </c>
      <c r="E826" s="47">
        <v>990</v>
      </c>
    </row>
    <row r="827" spans="2:5">
      <c r="B827" s="62" t="s">
        <v>1876</v>
      </c>
      <c r="C827" s="46" t="s">
        <v>2020</v>
      </c>
      <c r="D827" s="47">
        <v>0</v>
      </c>
      <c r="E827" s="47">
        <v>990</v>
      </c>
    </row>
    <row r="828" spans="2:5">
      <c r="B828" s="62" t="s">
        <v>1878</v>
      </c>
      <c r="C828" s="46" t="s">
        <v>2021</v>
      </c>
      <c r="D828" s="47">
        <v>0</v>
      </c>
      <c r="E828" s="47">
        <v>990</v>
      </c>
    </row>
    <row r="829" spans="2:5">
      <c r="B829" s="62" t="s">
        <v>1880</v>
      </c>
      <c r="C829" s="46" t="s">
        <v>2022</v>
      </c>
      <c r="D829" s="47">
        <v>0</v>
      </c>
      <c r="E829" s="47">
        <v>990</v>
      </c>
    </row>
    <row r="830" spans="2:5">
      <c r="B830" s="62" t="s">
        <v>1882</v>
      </c>
      <c r="C830" s="46" t="s">
        <v>2023</v>
      </c>
      <c r="D830" s="47">
        <v>0</v>
      </c>
      <c r="E830" s="47">
        <v>990</v>
      </c>
    </row>
    <row r="831" spans="2:5">
      <c r="B831" s="62" t="s">
        <v>1884</v>
      </c>
      <c r="C831" s="46" t="s">
        <v>2024</v>
      </c>
      <c r="D831" s="47">
        <v>0</v>
      </c>
      <c r="E831" s="47">
        <v>990</v>
      </c>
    </row>
    <row r="832" spans="2:5">
      <c r="B832" s="62" t="s">
        <v>1886</v>
      </c>
      <c r="C832" s="46" t="s">
        <v>2025</v>
      </c>
      <c r="D832" s="47">
        <v>0</v>
      </c>
      <c r="E832" s="47">
        <v>990</v>
      </c>
    </row>
    <row r="833" spans="2:5">
      <c r="B833" s="62" t="s">
        <v>1888</v>
      </c>
      <c r="C833" s="46" t="s">
        <v>2026</v>
      </c>
      <c r="D833" s="47">
        <v>0</v>
      </c>
      <c r="E833" s="47">
        <v>990</v>
      </c>
    </row>
    <row r="834" spans="2:5">
      <c r="B834" s="62" t="s">
        <v>1890</v>
      </c>
      <c r="C834" s="46" t="s">
        <v>2027</v>
      </c>
      <c r="D834" s="47">
        <v>0</v>
      </c>
      <c r="E834" s="47">
        <v>990</v>
      </c>
    </row>
    <row r="835" spans="2:5">
      <c r="B835" s="62" t="s">
        <v>1892</v>
      </c>
      <c r="C835" s="46" t="s">
        <v>2028</v>
      </c>
      <c r="D835" s="47">
        <v>0</v>
      </c>
      <c r="E835" s="47">
        <v>990</v>
      </c>
    </row>
    <row r="836" spans="2:5">
      <c r="B836" s="62" t="s">
        <v>1894</v>
      </c>
      <c r="C836" s="46" t="s">
        <v>2029</v>
      </c>
      <c r="D836" s="47">
        <v>0</v>
      </c>
      <c r="E836" s="47">
        <v>0</v>
      </c>
    </row>
    <row r="837" spans="2:5">
      <c r="B837" s="62" t="s">
        <v>1906</v>
      </c>
      <c r="C837" s="46" t="s">
        <v>2030</v>
      </c>
      <c r="D837" s="47">
        <v>0</v>
      </c>
      <c r="E837" s="47">
        <v>0</v>
      </c>
    </row>
    <row r="838" spans="2:5">
      <c r="B838" s="62" t="s">
        <v>1908</v>
      </c>
      <c r="C838" s="46" t="s">
        <v>2031</v>
      </c>
      <c r="D838" s="47">
        <v>0</v>
      </c>
      <c r="E838" s="47">
        <v>0</v>
      </c>
    </row>
    <row r="839" spans="2:5">
      <c r="B839" s="62" t="s">
        <v>1910</v>
      </c>
      <c r="C839" s="46" t="s">
        <v>2032</v>
      </c>
      <c r="D839" s="47">
        <v>0</v>
      </c>
      <c r="E839" s="47">
        <v>0</v>
      </c>
    </row>
    <row r="840" spans="2:5">
      <c r="B840" s="62" t="s">
        <v>1912</v>
      </c>
      <c r="C840" s="46" t="s">
        <v>2033</v>
      </c>
      <c r="D840" s="47">
        <v>0</v>
      </c>
      <c r="E840" s="47">
        <v>0</v>
      </c>
    </row>
    <row r="841" spans="2:5">
      <c r="B841" s="62" t="s">
        <v>1914</v>
      </c>
      <c r="C841" s="46" t="s">
        <v>2034</v>
      </c>
      <c r="D841" s="47">
        <v>0</v>
      </c>
      <c r="E841" s="47">
        <v>0</v>
      </c>
    </row>
    <row r="842" spans="2:5">
      <c r="B842" s="62" t="s">
        <v>1916</v>
      </c>
      <c r="C842" s="46" t="s">
        <v>2035</v>
      </c>
      <c r="D842" s="47">
        <v>0</v>
      </c>
      <c r="E842" s="47">
        <v>0</v>
      </c>
    </row>
    <row r="843" spans="2:5">
      <c r="B843" s="62" t="s">
        <v>1918</v>
      </c>
      <c r="C843" s="46" t="s">
        <v>2036</v>
      </c>
      <c r="D843" s="47">
        <v>0</v>
      </c>
      <c r="E843" s="47">
        <v>0</v>
      </c>
    </row>
    <row r="844" spans="2:5">
      <c r="B844" s="62" t="s">
        <v>1920</v>
      </c>
      <c r="C844" s="46" t="s">
        <v>2037</v>
      </c>
      <c r="D844" s="47">
        <v>0</v>
      </c>
      <c r="E844" s="47">
        <v>2645</v>
      </c>
    </row>
    <row r="845" spans="2:5">
      <c r="B845" s="62" t="s">
        <v>1922</v>
      </c>
      <c r="C845" s="46" t="s">
        <v>2038</v>
      </c>
      <c r="D845" s="47">
        <v>0</v>
      </c>
      <c r="E845" s="47">
        <v>890</v>
      </c>
    </row>
    <row r="846" spans="2:5">
      <c r="B846" s="62" t="s">
        <v>1924</v>
      </c>
      <c r="C846" s="46" t="s">
        <v>2039</v>
      </c>
      <c r="D846" s="47">
        <v>0</v>
      </c>
      <c r="E846" s="47">
        <v>890</v>
      </c>
    </row>
    <row r="847" spans="2:5">
      <c r="B847" s="62" t="s">
        <v>1926</v>
      </c>
      <c r="C847" s="46" t="s">
        <v>2040</v>
      </c>
      <c r="D847" s="47">
        <v>0</v>
      </c>
      <c r="E847" s="47">
        <v>890</v>
      </c>
    </row>
    <row r="848" spans="2:5">
      <c r="B848" s="62" t="s">
        <v>1928</v>
      </c>
      <c r="C848" s="46" t="s">
        <v>2041</v>
      </c>
      <c r="D848" s="47">
        <v>0</v>
      </c>
      <c r="E848" s="47">
        <v>890</v>
      </c>
    </row>
    <row r="849" spans="2:5">
      <c r="B849" s="62" t="s">
        <v>1930</v>
      </c>
      <c r="C849" s="46" t="s">
        <v>2042</v>
      </c>
      <c r="D849" s="47">
        <v>0</v>
      </c>
      <c r="E849" s="47">
        <v>890</v>
      </c>
    </row>
    <row r="850" spans="2:5">
      <c r="B850" s="62" t="s">
        <v>1932</v>
      </c>
      <c r="C850" s="46" t="s">
        <v>2043</v>
      </c>
      <c r="D850" s="47">
        <v>0</v>
      </c>
      <c r="E850" s="47">
        <v>3230</v>
      </c>
    </row>
    <row r="851" spans="2:5">
      <c r="B851" s="62" t="s">
        <v>1934</v>
      </c>
      <c r="C851" s="46" t="s">
        <v>2044</v>
      </c>
      <c r="D851" s="47">
        <v>0</v>
      </c>
      <c r="E851" s="47">
        <v>2855</v>
      </c>
    </row>
    <row r="852" spans="2:5">
      <c r="B852" s="62" t="s">
        <v>1936</v>
      </c>
      <c r="C852" s="46" t="s">
        <v>2045</v>
      </c>
      <c r="D852" s="47">
        <v>0</v>
      </c>
      <c r="E852" s="47">
        <v>2855</v>
      </c>
    </row>
    <row r="853" spans="2:5">
      <c r="B853" s="62" t="s">
        <v>1938</v>
      </c>
      <c r="C853" s="46" t="s">
        <v>2046</v>
      </c>
      <c r="D853" s="47">
        <v>0</v>
      </c>
      <c r="E853" s="47">
        <v>2855</v>
      </c>
    </row>
    <row r="854" spans="2:5">
      <c r="B854" s="62" t="s">
        <v>1940</v>
      </c>
      <c r="C854" s="46" t="s">
        <v>2047</v>
      </c>
      <c r="D854" s="47">
        <v>0</v>
      </c>
      <c r="E854" s="47">
        <v>0</v>
      </c>
    </row>
    <row r="855" spans="2:5">
      <c r="B855" s="62" t="s">
        <v>1942</v>
      </c>
      <c r="C855" s="46" t="s">
        <v>2048</v>
      </c>
      <c r="D855" s="47">
        <v>0</v>
      </c>
      <c r="E855" s="47">
        <v>0</v>
      </c>
    </row>
    <row r="856" spans="2:5">
      <c r="B856" s="62" t="s">
        <v>1944</v>
      </c>
      <c r="C856" s="46" t="s">
        <v>2049</v>
      </c>
      <c r="D856" s="47">
        <v>0</v>
      </c>
      <c r="E856" s="47">
        <v>1240</v>
      </c>
    </row>
    <row r="857" spans="2:5">
      <c r="B857" s="62" t="s">
        <v>1946</v>
      </c>
      <c r="C857" s="46" t="s">
        <v>2050</v>
      </c>
      <c r="D857" s="47">
        <v>0</v>
      </c>
      <c r="E857" s="47">
        <v>925</v>
      </c>
    </row>
    <row r="858" spans="2:5">
      <c r="B858" s="62" t="s">
        <v>1948</v>
      </c>
      <c r="C858" s="46" t="s">
        <v>2051</v>
      </c>
      <c r="D858" s="47">
        <v>0</v>
      </c>
      <c r="E858" s="47">
        <v>925</v>
      </c>
    </row>
    <row r="859" spans="2:5">
      <c r="B859" s="62" t="s">
        <v>1950</v>
      </c>
      <c r="C859" s="46" t="s">
        <v>2052</v>
      </c>
      <c r="D859" s="47">
        <v>0</v>
      </c>
      <c r="E859" s="47">
        <v>925</v>
      </c>
    </row>
    <row r="860" spans="2:5">
      <c r="B860" s="62" t="s">
        <v>1952</v>
      </c>
      <c r="C860" s="46" t="s">
        <v>2053</v>
      </c>
      <c r="D860" s="47">
        <v>0</v>
      </c>
      <c r="E860" s="47">
        <v>1240</v>
      </c>
    </row>
    <row r="861" spans="2:5">
      <c r="B861" s="62" t="s">
        <v>1954</v>
      </c>
      <c r="C861" s="46" t="s">
        <v>2054</v>
      </c>
      <c r="D861" s="47">
        <v>0</v>
      </c>
      <c r="E861" s="47">
        <v>925</v>
      </c>
    </row>
    <row r="862" spans="2:5">
      <c r="B862" s="62" t="s">
        <v>1956</v>
      </c>
      <c r="C862" s="46" t="s">
        <v>2055</v>
      </c>
      <c r="D862" s="47">
        <v>0</v>
      </c>
      <c r="E862" s="47">
        <v>925</v>
      </c>
    </row>
    <row r="863" spans="2:5">
      <c r="B863" s="62" t="s">
        <v>1958</v>
      </c>
      <c r="C863" s="46" t="s">
        <v>2056</v>
      </c>
      <c r="D863" s="47">
        <v>0</v>
      </c>
      <c r="E863" s="47">
        <v>0</v>
      </c>
    </row>
    <row r="864" spans="2:5">
      <c r="B864" s="62" t="s">
        <v>1960</v>
      </c>
      <c r="C864" s="46" t="s">
        <v>2057</v>
      </c>
      <c r="D864" s="47">
        <v>0</v>
      </c>
      <c r="E864" s="47">
        <v>2870</v>
      </c>
    </row>
    <row r="865" spans="2:5">
      <c r="B865" s="62" t="s">
        <v>2009</v>
      </c>
      <c r="C865" s="46" t="s">
        <v>2060</v>
      </c>
      <c r="D865" s="47">
        <v>0</v>
      </c>
      <c r="E865" s="47">
        <v>0</v>
      </c>
    </row>
    <row r="866" spans="2:5">
      <c r="B866" s="62" t="s">
        <v>913</v>
      </c>
      <c r="C866" s="46" t="s">
        <v>2061</v>
      </c>
      <c r="D866" s="47">
        <v>0</v>
      </c>
      <c r="E866" s="47">
        <v>0</v>
      </c>
    </row>
    <row r="867" spans="2:5">
      <c r="B867" s="62" t="s">
        <v>1858</v>
      </c>
      <c r="C867" s="46" t="s">
        <v>2062</v>
      </c>
      <c r="D867" s="47">
        <v>4440</v>
      </c>
      <c r="E867" s="47">
        <v>5670</v>
      </c>
    </row>
    <row r="868" spans="2:5">
      <c r="B868" s="62" t="s">
        <v>1860</v>
      </c>
      <c r="C868" s="46" t="s">
        <v>2063</v>
      </c>
      <c r="D868" s="47">
        <v>0</v>
      </c>
      <c r="E868" s="47">
        <v>4095</v>
      </c>
    </row>
    <row r="869" spans="2:5">
      <c r="B869" s="62" t="s">
        <v>1862</v>
      </c>
      <c r="C869" s="46" t="s">
        <v>2064</v>
      </c>
      <c r="D869" s="47">
        <v>0</v>
      </c>
      <c r="E869" s="47">
        <v>2920</v>
      </c>
    </row>
    <row r="870" spans="2:5">
      <c r="B870" s="62" t="s">
        <v>1864</v>
      </c>
      <c r="C870" s="46" t="s">
        <v>2065</v>
      </c>
      <c r="D870" s="47">
        <v>0</v>
      </c>
      <c r="E870" s="47">
        <v>595</v>
      </c>
    </row>
    <row r="871" spans="2:5">
      <c r="B871" s="62" t="s">
        <v>1866</v>
      </c>
      <c r="C871" s="46" t="s">
        <v>2066</v>
      </c>
      <c r="D871" s="47">
        <v>0</v>
      </c>
      <c r="E871" s="47">
        <v>2920</v>
      </c>
    </row>
    <row r="872" spans="2:5">
      <c r="B872" s="62" t="s">
        <v>1868</v>
      </c>
      <c r="C872" s="46" t="s">
        <v>2067</v>
      </c>
      <c r="D872" s="47">
        <v>0</v>
      </c>
      <c r="E872" s="47">
        <v>595</v>
      </c>
    </row>
    <row r="873" spans="2:5">
      <c r="B873" s="62" t="s">
        <v>1870</v>
      </c>
      <c r="C873" s="46" t="s">
        <v>2068</v>
      </c>
      <c r="D873" s="47">
        <v>0</v>
      </c>
      <c r="E873" s="47">
        <v>595</v>
      </c>
    </row>
    <row r="874" spans="2:5">
      <c r="B874" s="62" t="s">
        <v>1872</v>
      </c>
      <c r="C874" s="46" t="s">
        <v>2069</v>
      </c>
      <c r="D874" s="47">
        <v>0</v>
      </c>
      <c r="E874" s="47">
        <v>595</v>
      </c>
    </row>
    <row r="875" spans="2:5">
      <c r="B875" s="62" t="s">
        <v>1874</v>
      </c>
      <c r="C875" s="46" t="s">
        <v>2070</v>
      </c>
      <c r="D875" s="47">
        <v>0</v>
      </c>
      <c r="E875" s="47">
        <v>595</v>
      </c>
    </row>
    <row r="876" spans="2:5">
      <c r="B876" s="62" t="s">
        <v>1876</v>
      </c>
      <c r="C876" s="46" t="s">
        <v>2071</v>
      </c>
      <c r="D876" s="47">
        <v>0</v>
      </c>
      <c r="E876" s="47">
        <v>595</v>
      </c>
    </row>
    <row r="877" spans="2:5">
      <c r="B877" s="62" t="s">
        <v>1878</v>
      </c>
      <c r="C877" s="46" t="s">
        <v>2072</v>
      </c>
      <c r="D877" s="47">
        <v>0</v>
      </c>
      <c r="E877" s="47">
        <v>595</v>
      </c>
    </row>
    <row r="878" spans="2:5">
      <c r="B878" s="62" t="s">
        <v>1880</v>
      </c>
      <c r="C878" s="46" t="s">
        <v>2073</v>
      </c>
      <c r="D878" s="47">
        <v>0</v>
      </c>
      <c r="E878" s="47">
        <v>595</v>
      </c>
    </row>
    <row r="879" spans="2:5">
      <c r="B879" s="62" t="s">
        <v>1882</v>
      </c>
      <c r="C879" s="46" t="s">
        <v>2074</v>
      </c>
      <c r="D879" s="47">
        <v>0</v>
      </c>
      <c r="E879" s="47">
        <v>595</v>
      </c>
    </row>
    <row r="880" spans="2:5">
      <c r="B880" s="62" t="s">
        <v>1884</v>
      </c>
      <c r="C880" s="46" t="s">
        <v>2075</v>
      </c>
      <c r="D880" s="47">
        <v>0</v>
      </c>
      <c r="E880" s="47">
        <v>595</v>
      </c>
    </row>
    <row r="881" spans="2:5">
      <c r="B881" s="62" t="s">
        <v>1886</v>
      </c>
      <c r="C881" s="46" t="s">
        <v>2076</v>
      </c>
      <c r="D881" s="47">
        <v>0</v>
      </c>
      <c r="E881" s="47">
        <v>595</v>
      </c>
    </row>
    <row r="882" spans="2:5">
      <c r="B882" s="62" t="s">
        <v>1888</v>
      </c>
      <c r="C882" s="46" t="s">
        <v>2077</v>
      </c>
      <c r="D882" s="47">
        <v>0</v>
      </c>
      <c r="E882" s="47">
        <v>595</v>
      </c>
    </row>
    <row r="883" spans="2:5">
      <c r="B883" s="62" t="s">
        <v>1890</v>
      </c>
      <c r="C883" s="46" t="s">
        <v>2078</v>
      </c>
      <c r="D883" s="47">
        <v>0</v>
      </c>
      <c r="E883" s="47">
        <v>595</v>
      </c>
    </row>
    <row r="884" spans="2:5">
      <c r="B884" s="62" t="s">
        <v>1892</v>
      </c>
      <c r="C884" s="46" t="s">
        <v>2079</v>
      </c>
      <c r="D884" s="47">
        <v>0</v>
      </c>
      <c r="E884" s="47">
        <v>595</v>
      </c>
    </row>
    <row r="885" spans="2:5">
      <c r="B885" s="62" t="s">
        <v>1894</v>
      </c>
      <c r="C885" s="46" t="s">
        <v>2080</v>
      </c>
      <c r="D885" s="47">
        <v>0</v>
      </c>
      <c r="E885" s="47">
        <v>0</v>
      </c>
    </row>
    <row r="886" spans="2:5">
      <c r="B886" s="62" t="s">
        <v>1896</v>
      </c>
      <c r="C886" s="46" t="s">
        <v>2081</v>
      </c>
      <c r="D886" s="47">
        <v>0</v>
      </c>
      <c r="E886" s="47">
        <v>0</v>
      </c>
    </row>
    <row r="887" spans="2:5">
      <c r="B887" s="62" t="s">
        <v>1898</v>
      </c>
      <c r="C887" s="46" t="s">
        <v>2082</v>
      </c>
      <c r="D887" s="47">
        <v>0</v>
      </c>
      <c r="E887" s="47">
        <v>0</v>
      </c>
    </row>
    <row r="888" spans="2:5">
      <c r="B888" s="62" t="s">
        <v>1900</v>
      </c>
      <c r="C888" s="46" t="s">
        <v>2083</v>
      </c>
      <c r="D888" s="47">
        <v>0</v>
      </c>
      <c r="E888" s="47">
        <v>0</v>
      </c>
    </row>
    <row r="889" spans="2:5">
      <c r="B889" s="62" t="s">
        <v>1902</v>
      </c>
      <c r="C889" s="46" t="s">
        <v>2084</v>
      </c>
      <c r="D889" s="47">
        <v>0</v>
      </c>
      <c r="E889" s="47">
        <v>0</v>
      </c>
    </row>
    <row r="890" spans="2:5">
      <c r="B890" s="62" t="s">
        <v>1904</v>
      </c>
      <c r="C890" s="46" t="s">
        <v>2085</v>
      </c>
      <c r="D890" s="47">
        <v>0</v>
      </c>
      <c r="E890" s="47">
        <v>0</v>
      </c>
    </row>
    <row r="891" spans="2:5">
      <c r="B891" s="62" t="s">
        <v>1906</v>
      </c>
      <c r="C891" s="46" t="s">
        <v>2086</v>
      </c>
      <c r="D891" s="47">
        <v>0</v>
      </c>
      <c r="E891" s="47">
        <v>0</v>
      </c>
    </row>
    <row r="892" spans="2:5">
      <c r="B892" s="62" t="s">
        <v>1908</v>
      </c>
      <c r="C892" s="46" t="s">
        <v>2087</v>
      </c>
      <c r="D892" s="47">
        <v>0</v>
      </c>
      <c r="E892" s="47">
        <v>0</v>
      </c>
    </row>
    <row r="893" spans="2:5">
      <c r="B893" s="62" t="s">
        <v>1910</v>
      </c>
      <c r="C893" s="46" t="s">
        <v>2088</v>
      </c>
      <c r="D893" s="47">
        <v>0</v>
      </c>
      <c r="E893" s="47">
        <v>0</v>
      </c>
    </row>
    <row r="894" spans="2:5">
      <c r="B894" s="62" t="s">
        <v>1912</v>
      </c>
      <c r="C894" s="46" t="s">
        <v>2089</v>
      </c>
      <c r="D894" s="47">
        <v>0</v>
      </c>
      <c r="E894" s="47">
        <v>0</v>
      </c>
    </row>
    <row r="895" spans="2:5">
      <c r="B895" s="62" t="s">
        <v>1914</v>
      </c>
      <c r="C895" s="46" t="s">
        <v>2090</v>
      </c>
      <c r="D895" s="47">
        <v>0</v>
      </c>
      <c r="E895" s="47">
        <v>0</v>
      </c>
    </row>
    <row r="896" spans="2:5">
      <c r="B896" s="62" t="s">
        <v>1916</v>
      </c>
      <c r="C896" s="46" t="s">
        <v>2091</v>
      </c>
      <c r="D896" s="47">
        <v>0</v>
      </c>
      <c r="E896" s="47">
        <v>0</v>
      </c>
    </row>
    <row r="897" spans="2:5">
      <c r="B897" s="62" t="s">
        <v>1918</v>
      </c>
      <c r="C897" s="46" t="s">
        <v>2092</v>
      </c>
      <c r="D897" s="47">
        <v>0</v>
      </c>
      <c r="E897" s="47">
        <v>0</v>
      </c>
    </row>
    <row r="898" spans="2:5">
      <c r="B898" s="62" t="s">
        <v>1920</v>
      </c>
      <c r="C898" s="46" t="s">
        <v>2093</v>
      </c>
      <c r="D898" s="47">
        <v>0</v>
      </c>
      <c r="E898" s="47">
        <v>1500</v>
      </c>
    </row>
    <row r="899" spans="2:5">
      <c r="B899" s="62" t="s">
        <v>1922</v>
      </c>
      <c r="C899" s="46" t="s">
        <v>2094</v>
      </c>
      <c r="D899" s="47">
        <v>0</v>
      </c>
      <c r="E899" s="47">
        <v>530</v>
      </c>
    </row>
    <row r="900" spans="2:5">
      <c r="B900" s="62" t="s">
        <v>1924</v>
      </c>
      <c r="C900" s="46" t="s">
        <v>2095</v>
      </c>
      <c r="D900" s="47">
        <v>0</v>
      </c>
      <c r="E900" s="47">
        <v>530</v>
      </c>
    </row>
    <row r="901" spans="2:5">
      <c r="B901" s="62" t="s">
        <v>1926</v>
      </c>
      <c r="C901" s="46" t="s">
        <v>2096</v>
      </c>
      <c r="D901" s="47">
        <v>0</v>
      </c>
      <c r="E901" s="47">
        <v>530</v>
      </c>
    </row>
    <row r="902" spans="2:5">
      <c r="B902" s="62" t="s">
        <v>1928</v>
      </c>
      <c r="C902" s="46" t="s">
        <v>2097</v>
      </c>
      <c r="D902" s="47">
        <v>0</v>
      </c>
      <c r="E902" s="47">
        <v>530</v>
      </c>
    </row>
    <row r="903" spans="2:5">
      <c r="B903" s="62" t="s">
        <v>1930</v>
      </c>
      <c r="C903" s="46" t="s">
        <v>2098</v>
      </c>
      <c r="D903" s="47">
        <v>0</v>
      </c>
      <c r="E903" s="47">
        <v>530</v>
      </c>
    </row>
    <row r="904" spans="2:5">
      <c r="B904" s="62" t="s">
        <v>1932</v>
      </c>
      <c r="C904" s="46" t="s">
        <v>2099</v>
      </c>
      <c r="D904" s="47">
        <v>0</v>
      </c>
      <c r="E904" s="47">
        <v>2005</v>
      </c>
    </row>
    <row r="905" spans="2:5">
      <c r="B905" s="62" t="s">
        <v>1934</v>
      </c>
      <c r="C905" s="46" t="s">
        <v>2100</v>
      </c>
      <c r="D905" s="47">
        <v>0</v>
      </c>
      <c r="E905" s="47">
        <v>1710</v>
      </c>
    </row>
    <row r="906" spans="2:5">
      <c r="B906" s="62" t="s">
        <v>1936</v>
      </c>
      <c r="C906" s="46" t="s">
        <v>2101</v>
      </c>
      <c r="D906" s="47">
        <v>0</v>
      </c>
      <c r="E906" s="47">
        <v>1710</v>
      </c>
    </row>
    <row r="907" spans="2:5">
      <c r="B907" s="62" t="s">
        <v>1938</v>
      </c>
      <c r="C907" s="46" t="s">
        <v>2102</v>
      </c>
      <c r="D907" s="47">
        <v>0</v>
      </c>
      <c r="E907" s="47">
        <v>1710</v>
      </c>
    </row>
    <row r="908" spans="2:5">
      <c r="B908" s="62" t="s">
        <v>1940</v>
      </c>
      <c r="C908" s="46" t="s">
        <v>2103</v>
      </c>
      <c r="D908" s="47">
        <v>0</v>
      </c>
      <c r="E908" s="47">
        <v>0</v>
      </c>
    </row>
    <row r="909" spans="2:5">
      <c r="B909" s="62" t="s">
        <v>1942</v>
      </c>
      <c r="C909" s="46" t="s">
        <v>2104</v>
      </c>
      <c r="D909" s="47">
        <v>0</v>
      </c>
      <c r="E909" s="47">
        <v>0</v>
      </c>
    </row>
    <row r="910" spans="2:5">
      <c r="B910" s="62" t="s">
        <v>1944</v>
      </c>
      <c r="C910" s="46" t="s">
        <v>2105</v>
      </c>
      <c r="D910" s="47">
        <v>0</v>
      </c>
      <c r="E910" s="47">
        <v>735</v>
      </c>
    </row>
    <row r="911" spans="2:5">
      <c r="B911" s="62" t="s">
        <v>1946</v>
      </c>
      <c r="C911" s="46" t="s">
        <v>2106</v>
      </c>
      <c r="D911" s="47">
        <v>0</v>
      </c>
      <c r="E911" s="47">
        <v>735</v>
      </c>
    </row>
    <row r="912" spans="2:5">
      <c r="B912" s="62" t="s">
        <v>1948</v>
      </c>
      <c r="C912" s="46" t="s">
        <v>2107</v>
      </c>
      <c r="D912" s="47">
        <v>0</v>
      </c>
      <c r="E912" s="47">
        <v>550</v>
      </c>
    </row>
    <row r="913" spans="2:5">
      <c r="B913" s="62" t="s">
        <v>1950</v>
      </c>
      <c r="C913" s="46" t="s">
        <v>2108</v>
      </c>
      <c r="D913" s="47">
        <v>0</v>
      </c>
      <c r="E913" s="47">
        <v>550</v>
      </c>
    </row>
    <row r="914" spans="2:5">
      <c r="B914" s="62" t="s">
        <v>1952</v>
      </c>
      <c r="C914" s="46" t="s">
        <v>2109</v>
      </c>
      <c r="D914" s="47">
        <v>0</v>
      </c>
      <c r="E914" s="47">
        <v>550</v>
      </c>
    </row>
    <row r="915" spans="2:5">
      <c r="B915" s="62" t="s">
        <v>1954</v>
      </c>
      <c r="C915" s="46" t="s">
        <v>2110</v>
      </c>
      <c r="D915" s="47">
        <v>0</v>
      </c>
      <c r="E915" s="47">
        <v>550</v>
      </c>
    </row>
    <row r="916" spans="2:5">
      <c r="B916" s="62" t="s">
        <v>1956</v>
      </c>
      <c r="C916" s="46" t="s">
        <v>2111</v>
      </c>
      <c r="D916" s="47">
        <v>0</v>
      </c>
      <c r="E916" s="47">
        <v>550</v>
      </c>
    </row>
    <row r="917" spans="2:5">
      <c r="B917" s="62" t="s">
        <v>1958</v>
      </c>
      <c r="C917" s="46" t="s">
        <v>2112</v>
      </c>
      <c r="D917" s="47">
        <v>0</v>
      </c>
      <c r="E917" s="47">
        <v>0</v>
      </c>
    </row>
    <row r="918" spans="2:5">
      <c r="B918" s="62" t="s">
        <v>1960</v>
      </c>
      <c r="C918" s="46" t="s">
        <v>2113</v>
      </c>
      <c r="D918" s="47">
        <v>0</v>
      </c>
      <c r="E918" s="47">
        <v>1710</v>
      </c>
    </row>
    <row r="919" spans="2:5">
      <c r="B919" s="62" t="s">
        <v>1962</v>
      </c>
      <c r="C919" s="46" t="s">
        <v>2114</v>
      </c>
      <c r="D919" s="47">
        <v>0</v>
      </c>
      <c r="E919" s="47">
        <v>0</v>
      </c>
    </row>
    <row r="920" spans="2:5">
      <c r="B920" s="62" t="s">
        <v>1751</v>
      </c>
      <c r="C920" s="46" t="s">
        <v>2115</v>
      </c>
      <c r="D920" s="47">
        <v>0</v>
      </c>
      <c r="E920" s="47">
        <v>0</v>
      </c>
    </row>
    <row r="921" spans="2:5">
      <c r="B921" s="62" t="s">
        <v>913</v>
      </c>
      <c r="C921" s="46" t="s">
        <v>2116</v>
      </c>
      <c r="D921" s="47">
        <v>0</v>
      </c>
      <c r="E921" s="47">
        <v>0</v>
      </c>
    </row>
    <row r="922" spans="2:5">
      <c r="B922" s="62" t="s">
        <v>913</v>
      </c>
      <c r="C922" s="46" t="s">
        <v>2145</v>
      </c>
      <c r="D922" s="47">
        <v>0</v>
      </c>
      <c r="E922" s="47">
        <v>0</v>
      </c>
    </row>
    <row r="923" spans="2:5">
      <c r="B923" s="62" t="s">
        <v>1707</v>
      </c>
      <c r="C923" s="46" t="s">
        <v>2146</v>
      </c>
      <c r="D923" s="47">
        <v>0</v>
      </c>
      <c r="E923" s="47">
        <v>0</v>
      </c>
    </row>
    <row r="924" spans="2:5">
      <c r="B924" s="62" t="s">
        <v>1709</v>
      </c>
      <c r="C924" s="46" t="s">
        <v>2147</v>
      </c>
      <c r="D924" s="47">
        <v>0</v>
      </c>
      <c r="E924" s="47">
        <v>0</v>
      </c>
    </row>
    <row r="925" spans="2:5">
      <c r="B925" s="62" t="s">
        <v>1711</v>
      </c>
      <c r="C925" s="46" t="s">
        <v>2148</v>
      </c>
      <c r="D925" s="47">
        <v>0</v>
      </c>
      <c r="E925" s="47">
        <v>0</v>
      </c>
    </row>
    <row r="926" spans="2:5">
      <c r="B926" s="62" t="s">
        <v>1703</v>
      </c>
      <c r="C926" s="46" t="s">
        <v>2149</v>
      </c>
      <c r="D926" s="47">
        <v>0</v>
      </c>
      <c r="E926" s="47">
        <v>0</v>
      </c>
    </row>
    <row r="927" spans="2:5">
      <c r="B927" s="62" t="s">
        <v>1715</v>
      </c>
      <c r="C927" s="46" t="s">
        <v>2150</v>
      </c>
      <c r="D927" s="47">
        <v>0</v>
      </c>
      <c r="E927" s="47">
        <v>0</v>
      </c>
    </row>
    <row r="928" spans="2:5">
      <c r="B928" s="62" t="s">
        <v>1717</v>
      </c>
      <c r="C928" s="46" t="s">
        <v>2151</v>
      </c>
      <c r="D928" s="47">
        <v>0</v>
      </c>
      <c r="E928" s="47">
        <v>0</v>
      </c>
    </row>
    <row r="929" spans="2:5">
      <c r="B929" s="62" t="s">
        <v>1719</v>
      </c>
      <c r="C929" s="46" t="s">
        <v>2152</v>
      </c>
      <c r="D929" s="47">
        <v>0</v>
      </c>
      <c r="E929" s="47">
        <v>0</v>
      </c>
    </row>
    <row r="930" spans="2:5">
      <c r="B930" s="62" t="s">
        <v>1721</v>
      </c>
      <c r="C930" s="46" t="s">
        <v>2153</v>
      </c>
      <c r="D930" s="47">
        <v>0</v>
      </c>
      <c r="E930" s="47">
        <v>0</v>
      </c>
    </row>
    <row r="931" spans="2:5">
      <c r="B931" s="62" t="s">
        <v>1723</v>
      </c>
      <c r="C931" s="46" t="s">
        <v>2154</v>
      </c>
      <c r="D931" s="47">
        <v>0</v>
      </c>
      <c r="E931" s="47">
        <v>0</v>
      </c>
    </row>
    <row r="932" spans="2:5">
      <c r="B932" s="62" t="s">
        <v>1729</v>
      </c>
      <c r="C932" s="46" t="s">
        <v>2155</v>
      </c>
      <c r="D932" s="47">
        <v>0</v>
      </c>
      <c r="E932" s="47">
        <v>0</v>
      </c>
    </row>
    <row r="933" spans="2:5">
      <c r="B933" s="62" t="s">
        <v>1731</v>
      </c>
      <c r="C933" s="46" t="s">
        <v>2156</v>
      </c>
      <c r="D933" s="47">
        <v>0</v>
      </c>
      <c r="E933" s="47">
        <v>0</v>
      </c>
    </row>
    <row r="934" spans="2:5">
      <c r="B934" s="62" t="s">
        <v>1705</v>
      </c>
      <c r="C934" s="46" t="s">
        <v>2157</v>
      </c>
      <c r="D934" s="47">
        <v>0</v>
      </c>
      <c r="E934" s="47">
        <v>0</v>
      </c>
    </row>
    <row r="935" spans="2:5">
      <c r="B935" s="62" t="s">
        <v>1733</v>
      </c>
      <c r="C935" s="46" t="s">
        <v>2158</v>
      </c>
      <c r="D935" s="47">
        <v>0</v>
      </c>
      <c r="E935" s="47">
        <v>0</v>
      </c>
    </row>
    <row r="936" spans="2:5">
      <c r="B936" s="62" t="s">
        <v>1735</v>
      </c>
      <c r="C936" s="46" t="s">
        <v>2159</v>
      </c>
      <c r="D936" s="47">
        <v>0</v>
      </c>
      <c r="E936" s="47">
        <v>0</v>
      </c>
    </row>
    <row r="937" spans="2:5">
      <c r="B937" s="62" t="s">
        <v>1737</v>
      </c>
      <c r="C937" s="46" t="s">
        <v>2160</v>
      </c>
      <c r="D937" s="47">
        <v>0</v>
      </c>
      <c r="E937" s="47">
        <v>0</v>
      </c>
    </row>
    <row r="938" spans="2:5">
      <c r="B938" s="62" t="s">
        <v>1739</v>
      </c>
      <c r="C938" s="46" t="s">
        <v>2161</v>
      </c>
      <c r="D938" s="47">
        <v>0</v>
      </c>
      <c r="E938" s="47">
        <v>0</v>
      </c>
    </row>
    <row r="939" spans="2:5">
      <c r="B939" s="62" t="s">
        <v>1741</v>
      </c>
      <c r="C939" s="46" t="s">
        <v>2162</v>
      </c>
      <c r="D939" s="47">
        <v>0</v>
      </c>
      <c r="E939" s="47">
        <v>0</v>
      </c>
    </row>
    <row r="940" spans="2:5">
      <c r="B940" s="62" t="s">
        <v>1743</v>
      </c>
      <c r="C940" s="46" t="s">
        <v>2163</v>
      </c>
      <c r="D940" s="47">
        <v>0</v>
      </c>
      <c r="E940" s="47">
        <v>0</v>
      </c>
    </row>
    <row r="941" spans="2:5">
      <c r="B941" s="62" t="s">
        <v>1745</v>
      </c>
      <c r="C941" s="46" t="s">
        <v>2164</v>
      </c>
      <c r="D941" s="47">
        <v>0</v>
      </c>
      <c r="E941" s="47">
        <v>0</v>
      </c>
    </row>
    <row r="942" spans="2:5">
      <c r="B942" s="62" t="s">
        <v>1747</v>
      </c>
      <c r="C942" s="46" t="s">
        <v>2165</v>
      </c>
      <c r="D942" s="47">
        <v>0</v>
      </c>
      <c r="E942" s="47">
        <v>0</v>
      </c>
    </row>
    <row r="943" spans="2:5">
      <c r="B943" s="62" t="s">
        <v>1749</v>
      </c>
      <c r="C943" s="46" t="s">
        <v>2166</v>
      </c>
      <c r="D943" s="47">
        <v>0</v>
      </c>
      <c r="E943" s="47">
        <v>0</v>
      </c>
    </row>
    <row r="944" spans="2:5">
      <c r="B944" s="62" t="s">
        <v>1751</v>
      </c>
      <c r="C944" s="46" t="s">
        <v>2167</v>
      </c>
      <c r="D944" s="47">
        <v>0</v>
      </c>
      <c r="E944" s="47">
        <v>0</v>
      </c>
    </row>
    <row r="945" spans="2:5">
      <c r="B945" s="62" t="s">
        <v>1753</v>
      </c>
      <c r="C945" s="46" t="s">
        <v>2168</v>
      </c>
      <c r="D945" s="47">
        <v>0</v>
      </c>
      <c r="E945" s="47">
        <v>0</v>
      </c>
    </row>
    <row r="946" spans="2:5">
      <c r="B946" s="62" t="s">
        <v>913</v>
      </c>
      <c r="C946" s="46" t="s">
        <v>2169</v>
      </c>
      <c r="D946" s="47">
        <v>0</v>
      </c>
      <c r="E946" s="47">
        <v>0</v>
      </c>
    </row>
    <row r="947" spans="2:5">
      <c r="B947" s="62" t="s">
        <v>1707</v>
      </c>
      <c r="C947" s="46" t="s">
        <v>2170</v>
      </c>
      <c r="D947" s="47">
        <v>0</v>
      </c>
      <c r="E947" s="47">
        <v>0</v>
      </c>
    </row>
    <row r="948" spans="2:5">
      <c r="B948" s="62" t="s">
        <v>1709</v>
      </c>
      <c r="C948" s="46" t="s">
        <v>2171</v>
      </c>
      <c r="D948" s="47">
        <v>0</v>
      </c>
      <c r="E948" s="47">
        <v>0</v>
      </c>
    </row>
    <row r="949" spans="2:5">
      <c r="B949" s="62" t="s">
        <v>1711</v>
      </c>
      <c r="C949" s="46" t="s">
        <v>2172</v>
      </c>
      <c r="D949" s="47">
        <v>0</v>
      </c>
      <c r="E949" s="47">
        <v>0</v>
      </c>
    </row>
    <row r="950" spans="2:5">
      <c r="B950" s="62" t="s">
        <v>1703</v>
      </c>
      <c r="C950" s="46" t="s">
        <v>2173</v>
      </c>
      <c r="D950" s="47">
        <v>0</v>
      </c>
      <c r="E950" s="47">
        <v>0</v>
      </c>
    </row>
    <row r="951" spans="2:5">
      <c r="B951" s="62" t="s">
        <v>1715</v>
      </c>
      <c r="C951" s="46" t="s">
        <v>2174</v>
      </c>
      <c r="D951" s="47">
        <v>0</v>
      </c>
      <c r="E951" s="47">
        <v>0</v>
      </c>
    </row>
    <row r="952" spans="2:5">
      <c r="B952" s="62" t="s">
        <v>1717</v>
      </c>
      <c r="C952" s="46" t="s">
        <v>2175</v>
      </c>
      <c r="D952" s="47">
        <v>0</v>
      </c>
      <c r="E952" s="47">
        <v>0</v>
      </c>
    </row>
    <row r="953" spans="2:5">
      <c r="B953" s="62" t="s">
        <v>1719</v>
      </c>
      <c r="C953" s="46" t="s">
        <v>2176</v>
      </c>
      <c r="D953" s="47">
        <v>0</v>
      </c>
      <c r="E953" s="47">
        <v>0</v>
      </c>
    </row>
    <row r="954" spans="2:5">
      <c r="B954" s="62" t="s">
        <v>1721</v>
      </c>
      <c r="C954" s="46" t="s">
        <v>2177</v>
      </c>
      <c r="D954" s="47">
        <v>0</v>
      </c>
      <c r="E954" s="47">
        <v>0</v>
      </c>
    </row>
    <row r="955" spans="2:5">
      <c r="B955" s="62" t="s">
        <v>1723</v>
      </c>
      <c r="C955" s="46" t="s">
        <v>2178</v>
      </c>
      <c r="D955" s="47">
        <v>0</v>
      </c>
      <c r="E955" s="47">
        <v>0</v>
      </c>
    </row>
    <row r="956" spans="2:5">
      <c r="B956" s="62" t="s">
        <v>1729</v>
      </c>
      <c r="C956" s="46" t="s">
        <v>2179</v>
      </c>
      <c r="D956" s="47">
        <v>0</v>
      </c>
      <c r="E956" s="47">
        <v>0</v>
      </c>
    </row>
    <row r="957" spans="2:5">
      <c r="B957" s="62" t="s">
        <v>1731</v>
      </c>
      <c r="C957" s="46" t="s">
        <v>2180</v>
      </c>
      <c r="D957" s="47">
        <v>0</v>
      </c>
      <c r="E957" s="47">
        <v>0</v>
      </c>
    </row>
    <row r="958" spans="2:5">
      <c r="B958" s="62" t="s">
        <v>1705</v>
      </c>
      <c r="C958" s="46" t="s">
        <v>2181</v>
      </c>
      <c r="D958" s="47">
        <v>0</v>
      </c>
      <c r="E958" s="47">
        <v>0</v>
      </c>
    </row>
    <row r="959" spans="2:5">
      <c r="B959" s="62" t="s">
        <v>1733</v>
      </c>
      <c r="C959" s="46" t="s">
        <v>2182</v>
      </c>
      <c r="D959" s="47">
        <v>0</v>
      </c>
      <c r="E959" s="47">
        <v>0</v>
      </c>
    </row>
    <row r="960" spans="2:5">
      <c r="B960" s="62" t="s">
        <v>1735</v>
      </c>
      <c r="C960" s="46" t="s">
        <v>2183</v>
      </c>
      <c r="D960" s="47">
        <v>0</v>
      </c>
      <c r="E960" s="47">
        <v>0</v>
      </c>
    </row>
    <row r="961" spans="2:5">
      <c r="B961" s="62" t="s">
        <v>1737</v>
      </c>
      <c r="C961" s="46" t="s">
        <v>2184</v>
      </c>
      <c r="D961" s="47">
        <v>0</v>
      </c>
      <c r="E961" s="47">
        <v>0</v>
      </c>
    </row>
    <row r="962" spans="2:5">
      <c r="B962" s="62" t="s">
        <v>1739</v>
      </c>
      <c r="C962" s="46" t="s">
        <v>2185</v>
      </c>
      <c r="D962" s="47">
        <v>0</v>
      </c>
      <c r="E962" s="47">
        <v>0</v>
      </c>
    </row>
    <row r="963" spans="2:5">
      <c r="B963" s="62" t="s">
        <v>1741</v>
      </c>
      <c r="C963" s="46" t="s">
        <v>2186</v>
      </c>
      <c r="D963" s="47">
        <v>0</v>
      </c>
      <c r="E963" s="47">
        <v>0</v>
      </c>
    </row>
    <row r="964" spans="2:5">
      <c r="B964" s="62" t="s">
        <v>1743</v>
      </c>
      <c r="C964" s="46" t="s">
        <v>2187</v>
      </c>
      <c r="D964" s="47">
        <v>0</v>
      </c>
      <c r="E964" s="47">
        <v>0</v>
      </c>
    </row>
    <row r="965" spans="2:5">
      <c r="B965" s="62" t="s">
        <v>1745</v>
      </c>
      <c r="C965" s="46" t="s">
        <v>2188</v>
      </c>
      <c r="D965" s="47">
        <v>0</v>
      </c>
      <c r="E965" s="47">
        <v>0</v>
      </c>
    </row>
    <row r="966" spans="2:5">
      <c r="B966" s="62" t="s">
        <v>1747</v>
      </c>
      <c r="C966" s="46" t="s">
        <v>2189</v>
      </c>
      <c r="D966" s="47">
        <v>0</v>
      </c>
      <c r="E966" s="47">
        <v>0</v>
      </c>
    </row>
    <row r="967" spans="2:5">
      <c r="B967" s="62" t="s">
        <v>1749</v>
      </c>
      <c r="C967" s="46" t="s">
        <v>2190</v>
      </c>
      <c r="D967" s="47">
        <v>0</v>
      </c>
      <c r="E967" s="47">
        <v>0</v>
      </c>
    </row>
    <row r="968" spans="2:5">
      <c r="B968" s="62" t="s">
        <v>1751</v>
      </c>
      <c r="C968" s="46" t="s">
        <v>2191</v>
      </c>
      <c r="D968" s="47">
        <v>0</v>
      </c>
      <c r="E968" s="47">
        <v>0</v>
      </c>
    </row>
    <row r="969" spans="2:5">
      <c r="B969" s="62" t="s">
        <v>1753</v>
      </c>
      <c r="C969" s="46" t="s">
        <v>2192</v>
      </c>
      <c r="D969" s="47">
        <v>0</v>
      </c>
      <c r="E969" s="47">
        <v>0</v>
      </c>
    </row>
    <row r="970" spans="2:5">
      <c r="B970" s="62" t="s">
        <v>1837</v>
      </c>
      <c r="C970" s="46" t="s">
        <v>2493</v>
      </c>
      <c r="D970" s="47">
        <v>0</v>
      </c>
      <c r="E970" s="47">
        <v>0</v>
      </c>
    </row>
    <row r="971" spans="2:5">
      <c r="B971" s="62" t="s">
        <v>1837</v>
      </c>
      <c r="C971" s="46" t="s">
        <v>2493</v>
      </c>
      <c r="D971" s="47">
        <v>3.6</v>
      </c>
      <c r="E971" s="47">
        <v>4.59</v>
      </c>
    </row>
    <row r="972" spans="2:5">
      <c r="B972" s="62" t="s">
        <v>1837</v>
      </c>
      <c r="C972" s="46" t="s">
        <v>2493</v>
      </c>
      <c r="D972" s="47">
        <v>4.5999999999999996</v>
      </c>
      <c r="E972" s="47">
        <v>5.87</v>
      </c>
    </row>
    <row r="973" spans="2:5">
      <c r="B973" s="62" t="s">
        <v>1837</v>
      </c>
      <c r="C973" s="46" t="s">
        <v>2493</v>
      </c>
      <c r="D973" s="47">
        <v>3.1</v>
      </c>
      <c r="E973" s="47">
        <v>3.96</v>
      </c>
    </row>
    <row r="974" spans="2:5">
      <c r="B974" s="62" t="s">
        <v>1837</v>
      </c>
      <c r="C974" s="46" t="s">
        <v>2493</v>
      </c>
      <c r="D974" s="47">
        <v>5.2</v>
      </c>
      <c r="E974" s="47">
        <v>6.64</v>
      </c>
    </row>
    <row r="975" spans="2:5">
      <c r="B975" s="62" t="s">
        <v>1707</v>
      </c>
      <c r="C975" s="46" t="s">
        <v>2193</v>
      </c>
      <c r="D975" s="47">
        <v>0</v>
      </c>
      <c r="E975" s="47">
        <v>0</v>
      </c>
    </row>
    <row r="976" spans="2:5">
      <c r="B976" s="62" t="s">
        <v>1709</v>
      </c>
      <c r="C976" s="46" t="s">
        <v>2194</v>
      </c>
      <c r="D976" s="47">
        <v>0</v>
      </c>
      <c r="E976" s="47">
        <v>0</v>
      </c>
    </row>
    <row r="977" spans="2:5">
      <c r="B977" s="62" t="s">
        <v>1711</v>
      </c>
      <c r="C977" s="46" t="s">
        <v>2195</v>
      </c>
      <c r="D977" s="47">
        <v>0</v>
      </c>
      <c r="E977" s="47">
        <v>0</v>
      </c>
    </row>
    <row r="978" spans="2:5">
      <c r="B978" s="62" t="s">
        <v>1715</v>
      </c>
      <c r="C978" s="46" t="s">
        <v>2196</v>
      </c>
      <c r="D978" s="47">
        <v>0</v>
      </c>
      <c r="E978" s="47">
        <v>0</v>
      </c>
    </row>
    <row r="979" spans="2:5">
      <c r="B979" s="62" t="s">
        <v>1717</v>
      </c>
      <c r="C979" s="46" t="s">
        <v>2197</v>
      </c>
      <c r="D979" s="47">
        <v>0</v>
      </c>
      <c r="E979" s="47">
        <v>0</v>
      </c>
    </row>
    <row r="980" spans="2:5">
      <c r="B980" s="62" t="s">
        <v>1719</v>
      </c>
      <c r="C980" s="46" t="s">
        <v>2198</v>
      </c>
      <c r="D980" s="47">
        <v>0</v>
      </c>
      <c r="E980" s="47">
        <v>0</v>
      </c>
    </row>
    <row r="981" spans="2:5">
      <c r="B981" s="62" t="s">
        <v>1721</v>
      </c>
      <c r="C981" s="46" t="s">
        <v>2199</v>
      </c>
      <c r="D981" s="47">
        <v>0</v>
      </c>
      <c r="E981" s="47">
        <v>0</v>
      </c>
    </row>
    <row r="982" spans="2:5">
      <c r="B982" s="62" t="s">
        <v>1723</v>
      </c>
      <c r="C982" s="46" t="s">
        <v>2200</v>
      </c>
      <c r="D982" s="47">
        <v>0</v>
      </c>
      <c r="E982" s="47">
        <v>0</v>
      </c>
    </row>
    <row r="983" spans="2:5">
      <c r="B983" s="62" t="s">
        <v>1729</v>
      </c>
      <c r="C983" s="46" t="s">
        <v>2201</v>
      </c>
      <c r="D983" s="47">
        <v>0</v>
      </c>
      <c r="E983" s="47">
        <v>0</v>
      </c>
    </row>
    <row r="984" spans="2:5">
      <c r="B984" s="62" t="s">
        <v>1731</v>
      </c>
      <c r="C984" s="46" t="s">
        <v>2202</v>
      </c>
      <c r="D984" s="47">
        <v>0</v>
      </c>
      <c r="E984" s="47">
        <v>0</v>
      </c>
    </row>
    <row r="985" spans="2:5">
      <c r="B985" s="62" t="s">
        <v>1705</v>
      </c>
      <c r="C985" s="46" t="s">
        <v>2203</v>
      </c>
      <c r="D985" s="47">
        <v>0</v>
      </c>
      <c r="E985" s="47">
        <v>0</v>
      </c>
    </row>
    <row r="986" spans="2:5">
      <c r="B986" s="62" t="s">
        <v>1733</v>
      </c>
      <c r="C986" s="46" t="s">
        <v>2204</v>
      </c>
      <c r="D986" s="47">
        <v>0</v>
      </c>
      <c r="E986" s="47">
        <v>0</v>
      </c>
    </row>
    <row r="987" spans="2:5">
      <c r="B987" s="62" t="s">
        <v>1735</v>
      </c>
      <c r="C987" s="46" t="s">
        <v>2205</v>
      </c>
      <c r="D987" s="47">
        <v>0</v>
      </c>
      <c r="E987" s="47">
        <v>0</v>
      </c>
    </row>
    <row r="988" spans="2:5">
      <c r="B988" s="62" t="s">
        <v>1737</v>
      </c>
      <c r="C988" s="46" t="s">
        <v>2206</v>
      </c>
      <c r="D988" s="47">
        <v>0</v>
      </c>
      <c r="E988" s="47">
        <v>0</v>
      </c>
    </row>
    <row r="989" spans="2:5">
      <c r="B989" s="62" t="s">
        <v>1739</v>
      </c>
      <c r="C989" s="46" t="s">
        <v>2207</v>
      </c>
      <c r="D989" s="47">
        <v>0</v>
      </c>
      <c r="E989" s="47">
        <v>0</v>
      </c>
    </row>
    <row r="990" spans="2:5">
      <c r="B990" s="62" t="s">
        <v>1741</v>
      </c>
      <c r="C990" s="46" t="s">
        <v>2208</v>
      </c>
      <c r="D990" s="47">
        <v>0</v>
      </c>
      <c r="E990" s="47">
        <v>0</v>
      </c>
    </row>
    <row r="991" spans="2:5">
      <c r="B991" s="62" t="s">
        <v>1743</v>
      </c>
      <c r="C991" s="46" t="s">
        <v>2209</v>
      </c>
      <c r="D991" s="47">
        <v>0</v>
      </c>
      <c r="E991" s="47">
        <v>0</v>
      </c>
    </row>
    <row r="992" spans="2:5">
      <c r="B992" s="62" t="s">
        <v>1745</v>
      </c>
      <c r="C992" s="46" t="s">
        <v>2210</v>
      </c>
      <c r="D992" s="47">
        <v>0</v>
      </c>
      <c r="E992" s="47">
        <v>0</v>
      </c>
    </row>
    <row r="993" spans="2:5">
      <c r="B993" s="62" t="s">
        <v>1747</v>
      </c>
      <c r="C993" s="46" t="s">
        <v>2211</v>
      </c>
      <c r="D993" s="47">
        <v>0</v>
      </c>
      <c r="E993" s="47">
        <v>0</v>
      </c>
    </row>
    <row r="994" spans="2:5">
      <c r="B994" s="62" t="s">
        <v>1749</v>
      </c>
      <c r="C994" s="46" t="s">
        <v>2212</v>
      </c>
      <c r="D994" s="47">
        <v>0</v>
      </c>
      <c r="E994" s="47">
        <v>0</v>
      </c>
    </row>
    <row r="995" spans="2:5">
      <c r="B995" s="62" t="s">
        <v>1753</v>
      </c>
      <c r="C995" s="46" t="s">
        <v>2213</v>
      </c>
      <c r="D995" s="47">
        <v>0</v>
      </c>
      <c r="E995" s="47">
        <v>0</v>
      </c>
    </row>
    <row r="996" spans="2:5">
      <c r="B996" s="62" t="s">
        <v>3303</v>
      </c>
      <c r="C996" s="46" t="s">
        <v>3304</v>
      </c>
      <c r="D996" s="47">
        <v>0</v>
      </c>
      <c r="E996" s="47">
        <v>0</v>
      </c>
    </row>
    <row r="997" spans="2:5">
      <c r="B997" s="62" t="s">
        <v>1707</v>
      </c>
      <c r="C997" s="46" t="s">
        <v>2214</v>
      </c>
      <c r="D997" s="47">
        <v>0</v>
      </c>
      <c r="E997" s="47">
        <v>8.6966999999999999</v>
      </c>
    </row>
    <row r="998" spans="2:5">
      <c r="B998" s="62" t="s">
        <v>1709</v>
      </c>
      <c r="C998" s="46" t="s">
        <v>2215</v>
      </c>
      <c r="D998" s="47">
        <v>0</v>
      </c>
      <c r="E998" s="47">
        <v>8.6966999999999999</v>
      </c>
    </row>
    <row r="999" spans="2:5">
      <c r="B999" s="62" t="s">
        <v>1711</v>
      </c>
      <c r="C999" s="46" t="s">
        <v>2216</v>
      </c>
      <c r="D999" s="47">
        <v>0</v>
      </c>
      <c r="E999" s="47">
        <v>8.6966999999999999</v>
      </c>
    </row>
    <row r="1000" spans="2:5">
      <c r="B1000" s="62" t="s">
        <v>1703</v>
      </c>
      <c r="C1000" s="46" t="s">
        <v>2217</v>
      </c>
      <c r="D1000" s="47">
        <v>0</v>
      </c>
      <c r="E1000" s="47">
        <v>8.6966999999999999</v>
      </c>
    </row>
    <row r="1001" spans="2:5">
      <c r="B1001" s="62" t="s">
        <v>1715</v>
      </c>
      <c r="C1001" s="46" t="s">
        <v>2218</v>
      </c>
      <c r="D1001" s="47">
        <v>0</v>
      </c>
      <c r="E1001" s="47">
        <v>8.6966999999999999</v>
      </c>
    </row>
    <row r="1002" spans="2:5">
      <c r="B1002" s="62" t="s">
        <v>1717</v>
      </c>
      <c r="C1002" s="46" t="s">
        <v>2219</v>
      </c>
      <c r="D1002" s="47">
        <v>0</v>
      </c>
      <c r="E1002" s="47">
        <v>8.6966999999999999</v>
      </c>
    </row>
    <row r="1003" spans="2:5">
      <c r="B1003" s="62" t="s">
        <v>1719</v>
      </c>
      <c r="C1003" s="46" t="s">
        <v>2220</v>
      </c>
      <c r="D1003" s="47">
        <v>0</v>
      </c>
      <c r="E1003" s="47">
        <v>8.6966999999999999</v>
      </c>
    </row>
    <row r="1004" spans="2:5">
      <c r="B1004" s="62" t="s">
        <v>1721</v>
      </c>
      <c r="C1004" s="46" t="s">
        <v>2221</v>
      </c>
      <c r="D1004" s="47">
        <v>0</v>
      </c>
      <c r="E1004" s="47">
        <v>8.6966999999999999</v>
      </c>
    </row>
    <row r="1005" spans="2:5">
      <c r="B1005" s="62" t="s">
        <v>1723</v>
      </c>
      <c r="C1005" s="46" t="s">
        <v>2222</v>
      </c>
      <c r="D1005" s="47">
        <v>0</v>
      </c>
      <c r="E1005" s="47">
        <v>8.6096000000000004</v>
      </c>
    </row>
    <row r="1006" spans="2:5">
      <c r="B1006" s="62" t="s">
        <v>1729</v>
      </c>
      <c r="C1006" s="46" t="s">
        <v>2223</v>
      </c>
      <c r="D1006" s="47">
        <v>0</v>
      </c>
      <c r="E1006" s="47">
        <v>8.6966999999999999</v>
      </c>
    </row>
    <row r="1007" spans="2:5">
      <c r="B1007" s="62" t="s">
        <v>1731</v>
      </c>
      <c r="C1007" s="46" t="s">
        <v>2224</v>
      </c>
      <c r="D1007" s="47">
        <v>0</v>
      </c>
      <c r="E1007" s="47">
        <v>8.6966999999999999</v>
      </c>
    </row>
    <row r="1008" spans="2:5">
      <c r="B1008" s="62" t="s">
        <v>1705</v>
      </c>
      <c r="C1008" s="46" t="s">
        <v>2225</v>
      </c>
      <c r="D1008" s="47">
        <v>0</v>
      </c>
      <c r="E1008" s="47">
        <v>8.6966999999999999</v>
      </c>
    </row>
    <row r="1009" spans="2:5">
      <c r="B1009" s="62" t="s">
        <v>1733</v>
      </c>
      <c r="C1009" s="46" t="s">
        <v>2226</v>
      </c>
      <c r="D1009" s="47">
        <v>0</v>
      </c>
      <c r="E1009" s="47">
        <v>8.6966999999999999</v>
      </c>
    </row>
    <row r="1010" spans="2:5">
      <c r="B1010" s="62" t="s">
        <v>1735</v>
      </c>
      <c r="C1010" s="46" t="s">
        <v>2227</v>
      </c>
      <c r="D1010" s="47">
        <v>0</v>
      </c>
      <c r="E1010" s="47">
        <v>8.6966999999999999</v>
      </c>
    </row>
    <row r="1011" spans="2:5">
      <c r="B1011" s="62" t="s">
        <v>1739</v>
      </c>
      <c r="C1011" s="46" t="s">
        <v>2228</v>
      </c>
      <c r="D1011" s="47">
        <v>0</v>
      </c>
      <c r="E1011" s="47">
        <v>8.6966999999999999</v>
      </c>
    </row>
    <row r="1012" spans="2:5">
      <c r="B1012" s="62" t="s">
        <v>1741</v>
      </c>
      <c r="C1012" s="46" t="s">
        <v>2229</v>
      </c>
      <c r="D1012" s="47">
        <v>0</v>
      </c>
      <c r="E1012" s="47">
        <v>8.6966999999999999</v>
      </c>
    </row>
    <row r="1013" spans="2:5">
      <c r="B1013" s="62" t="s">
        <v>1743</v>
      </c>
      <c r="C1013" s="46" t="s">
        <v>2230</v>
      </c>
      <c r="D1013" s="47">
        <v>0</v>
      </c>
      <c r="E1013" s="47">
        <v>8.6966999999999999</v>
      </c>
    </row>
    <row r="1014" spans="2:5">
      <c r="B1014" s="62" t="s">
        <v>1745</v>
      </c>
      <c r="C1014" s="46" t="s">
        <v>2231</v>
      </c>
      <c r="D1014" s="47">
        <v>0</v>
      </c>
      <c r="E1014" s="47">
        <v>8.6966999999999999</v>
      </c>
    </row>
    <row r="1015" spans="2:5">
      <c r="B1015" s="62" t="s">
        <v>1747</v>
      </c>
      <c r="C1015" s="46" t="s">
        <v>2232</v>
      </c>
      <c r="D1015" s="47">
        <v>0</v>
      </c>
      <c r="E1015" s="47">
        <v>8.6966999999999999</v>
      </c>
    </row>
    <row r="1016" spans="2:5">
      <c r="B1016" s="62" t="s">
        <v>1749</v>
      </c>
      <c r="C1016" s="46" t="s">
        <v>2233</v>
      </c>
      <c r="D1016" s="47">
        <v>0</v>
      </c>
      <c r="E1016" s="47">
        <v>8.6966999999999999</v>
      </c>
    </row>
    <row r="1017" spans="2:5">
      <c r="B1017" s="62" t="s">
        <v>1751</v>
      </c>
      <c r="C1017" s="46" t="s">
        <v>2234</v>
      </c>
      <c r="D1017" s="47">
        <v>0</v>
      </c>
      <c r="E1017" s="47">
        <v>8.6966999999999999</v>
      </c>
    </row>
    <row r="1018" spans="2:5">
      <c r="B1018" s="62" t="s">
        <v>1753</v>
      </c>
      <c r="C1018" s="46" t="s">
        <v>2235</v>
      </c>
      <c r="D1018" s="47">
        <v>0</v>
      </c>
      <c r="E1018" s="47">
        <v>8.6966999999999999</v>
      </c>
    </row>
    <row r="1019" spans="2:5">
      <c r="B1019" s="62" t="s">
        <v>1707</v>
      </c>
      <c r="C1019" s="46" t="s">
        <v>2236</v>
      </c>
      <c r="D1019" s="47">
        <v>0</v>
      </c>
      <c r="E1019" s="47">
        <v>10.547499999999999</v>
      </c>
    </row>
    <row r="1020" spans="2:5">
      <c r="B1020" s="62" t="s">
        <v>1709</v>
      </c>
      <c r="C1020" s="46" t="s">
        <v>2237</v>
      </c>
      <c r="D1020" s="47">
        <v>0</v>
      </c>
      <c r="E1020" s="47">
        <v>10.547499999999999</v>
      </c>
    </row>
    <row r="1021" spans="2:5">
      <c r="B1021" s="62" t="s">
        <v>1711</v>
      </c>
      <c r="C1021" s="46" t="s">
        <v>2238</v>
      </c>
      <c r="D1021" s="47">
        <v>0</v>
      </c>
      <c r="E1021" s="47">
        <v>10.547499999999999</v>
      </c>
    </row>
    <row r="1022" spans="2:5">
      <c r="B1022" s="62" t="s">
        <v>1703</v>
      </c>
      <c r="C1022" s="46" t="s">
        <v>2239</v>
      </c>
      <c r="D1022" s="47">
        <v>0</v>
      </c>
      <c r="E1022" s="47">
        <v>10.547499999999999</v>
      </c>
    </row>
    <row r="1023" spans="2:5">
      <c r="B1023" s="62" t="s">
        <v>1715</v>
      </c>
      <c r="C1023" s="46" t="s">
        <v>2240</v>
      </c>
      <c r="D1023" s="47">
        <v>0</v>
      </c>
      <c r="E1023" s="47">
        <v>10.547499999999999</v>
      </c>
    </row>
    <row r="1024" spans="2:5">
      <c r="B1024" s="62" t="s">
        <v>1717</v>
      </c>
      <c r="C1024" s="46" t="s">
        <v>2241</v>
      </c>
      <c r="D1024" s="47">
        <v>0</v>
      </c>
      <c r="E1024" s="47">
        <v>10.547499999999999</v>
      </c>
    </row>
    <row r="1025" spans="2:5">
      <c r="B1025" s="62" t="s">
        <v>1719</v>
      </c>
      <c r="C1025" s="46" t="s">
        <v>2242</v>
      </c>
      <c r="D1025" s="47">
        <v>0</v>
      </c>
      <c r="E1025" s="47">
        <v>10.547499999999999</v>
      </c>
    </row>
    <row r="1026" spans="2:5">
      <c r="B1026" s="62" t="s">
        <v>1721</v>
      </c>
      <c r="C1026" s="46" t="s">
        <v>2243</v>
      </c>
      <c r="D1026" s="47">
        <v>0</v>
      </c>
      <c r="E1026" s="47">
        <v>10.547499999999999</v>
      </c>
    </row>
    <row r="1027" spans="2:5">
      <c r="B1027" s="62" t="s">
        <v>1723</v>
      </c>
      <c r="C1027" s="46" t="s">
        <v>2244</v>
      </c>
      <c r="D1027" s="47">
        <v>0</v>
      </c>
      <c r="E1027" s="47">
        <v>10.547499999999999</v>
      </c>
    </row>
    <row r="1028" spans="2:5">
      <c r="B1028" s="62" t="s">
        <v>1729</v>
      </c>
      <c r="C1028" s="46" t="s">
        <v>2245</v>
      </c>
      <c r="D1028" s="47">
        <v>0</v>
      </c>
      <c r="E1028" s="47">
        <v>10.547499999999999</v>
      </c>
    </row>
    <row r="1029" spans="2:5">
      <c r="B1029" s="62" t="s">
        <v>1731</v>
      </c>
      <c r="C1029" s="46" t="s">
        <v>2246</v>
      </c>
      <c r="D1029" s="47">
        <v>0</v>
      </c>
      <c r="E1029" s="47">
        <v>10.547499999999999</v>
      </c>
    </row>
    <row r="1030" spans="2:5">
      <c r="B1030" s="62" t="s">
        <v>1705</v>
      </c>
      <c r="C1030" s="46" t="s">
        <v>2247</v>
      </c>
      <c r="D1030" s="47">
        <v>0</v>
      </c>
      <c r="E1030" s="47">
        <v>10.547499999999999</v>
      </c>
    </row>
    <row r="1031" spans="2:5">
      <c r="B1031" s="62" t="s">
        <v>1733</v>
      </c>
      <c r="C1031" s="46" t="s">
        <v>2248</v>
      </c>
      <c r="D1031" s="47">
        <v>0</v>
      </c>
      <c r="E1031" s="47">
        <v>10.547499999999999</v>
      </c>
    </row>
    <row r="1032" spans="2:5">
      <c r="B1032" s="62" t="s">
        <v>1735</v>
      </c>
      <c r="C1032" s="46" t="s">
        <v>2249</v>
      </c>
      <c r="D1032" s="47">
        <v>0</v>
      </c>
      <c r="E1032" s="47">
        <v>10.547499999999999</v>
      </c>
    </row>
    <row r="1033" spans="2:5">
      <c r="B1033" s="62" t="s">
        <v>1739</v>
      </c>
      <c r="C1033" s="46" t="s">
        <v>2250</v>
      </c>
      <c r="D1033" s="47">
        <v>0</v>
      </c>
      <c r="E1033" s="47">
        <v>10.547499999999999</v>
      </c>
    </row>
    <row r="1034" spans="2:5">
      <c r="B1034" s="62" t="s">
        <v>1741</v>
      </c>
      <c r="C1034" s="46" t="s">
        <v>2251</v>
      </c>
      <c r="D1034" s="47">
        <v>0</v>
      </c>
      <c r="E1034" s="47">
        <v>10.547499999999999</v>
      </c>
    </row>
    <row r="1035" spans="2:5">
      <c r="B1035" s="62" t="s">
        <v>1743</v>
      </c>
      <c r="C1035" s="46" t="s">
        <v>2252</v>
      </c>
      <c r="D1035" s="47">
        <v>0</v>
      </c>
      <c r="E1035" s="47">
        <v>10.547499999999999</v>
      </c>
    </row>
    <row r="1036" spans="2:5">
      <c r="B1036" s="62" t="s">
        <v>1745</v>
      </c>
      <c r="C1036" s="46" t="s">
        <v>2253</v>
      </c>
      <c r="D1036" s="47">
        <v>0</v>
      </c>
      <c r="E1036" s="47">
        <v>10.547499999999999</v>
      </c>
    </row>
    <row r="1037" spans="2:5">
      <c r="B1037" s="62" t="s">
        <v>1747</v>
      </c>
      <c r="C1037" s="46" t="s">
        <v>2254</v>
      </c>
      <c r="D1037" s="47">
        <v>0</v>
      </c>
      <c r="E1037" s="47">
        <v>10.547499999999999</v>
      </c>
    </row>
    <row r="1038" spans="2:5">
      <c r="B1038" s="62" t="s">
        <v>1749</v>
      </c>
      <c r="C1038" s="46" t="s">
        <v>2255</v>
      </c>
      <c r="D1038" s="47">
        <v>0</v>
      </c>
      <c r="E1038" s="47">
        <v>10.547499999999999</v>
      </c>
    </row>
    <row r="1039" spans="2:5">
      <c r="B1039" s="62" t="s">
        <v>1753</v>
      </c>
      <c r="C1039" s="46" t="s">
        <v>2256</v>
      </c>
      <c r="D1039" s="47">
        <v>0</v>
      </c>
      <c r="E1039" s="47">
        <v>10.547499999999999</v>
      </c>
    </row>
    <row r="1040" spans="2:5">
      <c r="B1040" s="62" t="s">
        <v>1707</v>
      </c>
      <c r="C1040" s="46" t="s">
        <v>2283</v>
      </c>
      <c r="D1040" s="47">
        <v>0</v>
      </c>
      <c r="E1040" s="47">
        <v>8.6966999999999999</v>
      </c>
    </row>
    <row r="1041" spans="2:5">
      <c r="B1041" s="62" t="s">
        <v>1709</v>
      </c>
      <c r="C1041" s="46" t="s">
        <v>2284</v>
      </c>
      <c r="D1041" s="47">
        <v>0</v>
      </c>
      <c r="E1041" s="47">
        <v>8.6966999999999999</v>
      </c>
    </row>
    <row r="1042" spans="2:5">
      <c r="B1042" s="62" t="s">
        <v>1711</v>
      </c>
      <c r="C1042" s="46" t="s">
        <v>2285</v>
      </c>
      <c r="D1042" s="47">
        <v>0</v>
      </c>
      <c r="E1042" s="47">
        <v>8.6966999999999999</v>
      </c>
    </row>
    <row r="1043" spans="2:5">
      <c r="B1043" s="62" t="s">
        <v>1703</v>
      </c>
      <c r="C1043" s="46" t="s">
        <v>2286</v>
      </c>
      <c r="D1043" s="47">
        <v>0</v>
      </c>
      <c r="E1043" s="47">
        <v>8.6966999999999999</v>
      </c>
    </row>
    <row r="1044" spans="2:5">
      <c r="B1044" s="62" t="s">
        <v>1715</v>
      </c>
      <c r="C1044" s="46" t="s">
        <v>2287</v>
      </c>
      <c r="D1044" s="47">
        <v>0</v>
      </c>
      <c r="E1044" s="47">
        <v>8.6966999999999999</v>
      </c>
    </row>
    <row r="1045" spans="2:5">
      <c r="B1045" s="62" t="s">
        <v>1717</v>
      </c>
      <c r="C1045" s="46" t="s">
        <v>2288</v>
      </c>
      <c r="D1045" s="47">
        <v>0</v>
      </c>
      <c r="E1045" s="47">
        <v>8.6966999999999999</v>
      </c>
    </row>
    <row r="1046" spans="2:5">
      <c r="B1046" s="62" t="s">
        <v>1719</v>
      </c>
      <c r="C1046" s="46" t="s">
        <v>2289</v>
      </c>
      <c r="D1046" s="47">
        <v>0</v>
      </c>
      <c r="E1046" s="47">
        <v>8.6966999999999999</v>
      </c>
    </row>
    <row r="1047" spans="2:5">
      <c r="B1047" s="62" t="s">
        <v>1721</v>
      </c>
      <c r="C1047" s="46" t="s">
        <v>2290</v>
      </c>
      <c r="D1047" s="47">
        <v>0</v>
      </c>
      <c r="E1047" s="47">
        <v>8.6966999999999999</v>
      </c>
    </row>
    <row r="1048" spans="2:5">
      <c r="B1048" s="62" t="s">
        <v>1723</v>
      </c>
      <c r="C1048" s="46" t="s">
        <v>2291</v>
      </c>
      <c r="D1048" s="47">
        <v>0</v>
      </c>
      <c r="E1048" s="47">
        <v>8.6966999999999999</v>
      </c>
    </row>
    <row r="1049" spans="2:5">
      <c r="B1049" s="62" t="s">
        <v>1729</v>
      </c>
      <c r="C1049" s="46" t="s">
        <v>2292</v>
      </c>
      <c r="D1049" s="47">
        <v>0</v>
      </c>
      <c r="E1049" s="47">
        <v>8.6966999999999999</v>
      </c>
    </row>
    <row r="1050" spans="2:5">
      <c r="B1050" s="62" t="s">
        <v>1731</v>
      </c>
      <c r="C1050" s="46" t="s">
        <v>2293</v>
      </c>
      <c r="D1050" s="47">
        <v>0</v>
      </c>
      <c r="E1050" s="47">
        <v>8.6966999999999999</v>
      </c>
    </row>
    <row r="1051" spans="2:5">
      <c r="B1051" s="62" t="s">
        <v>1705</v>
      </c>
      <c r="C1051" s="46" t="s">
        <v>2294</v>
      </c>
      <c r="D1051" s="47">
        <v>0</v>
      </c>
      <c r="E1051" s="47">
        <v>8.6966999999999999</v>
      </c>
    </row>
    <row r="1052" spans="2:5">
      <c r="B1052" s="62" t="s">
        <v>1733</v>
      </c>
      <c r="C1052" s="46" t="s">
        <v>2295</v>
      </c>
      <c r="D1052" s="47">
        <v>0</v>
      </c>
      <c r="E1052" s="47">
        <v>8.6966999999999999</v>
      </c>
    </row>
    <row r="1053" spans="2:5">
      <c r="B1053" s="62" t="s">
        <v>1735</v>
      </c>
      <c r="C1053" s="46" t="s">
        <v>2296</v>
      </c>
      <c r="D1053" s="47">
        <v>0</v>
      </c>
      <c r="E1053" s="47">
        <v>8.6966999999999999</v>
      </c>
    </row>
    <row r="1054" spans="2:5">
      <c r="B1054" s="62" t="s">
        <v>1737</v>
      </c>
      <c r="C1054" s="46" t="s">
        <v>2297</v>
      </c>
      <c r="D1054" s="47">
        <v>0</v>
      </c>
      <c r="E1054" s="47">
        <v>8.6966999999999999</v>
      </c>
    </row>
    <row r="1055" spans="2:5">
      <c r="B1055" s="62" t="s">
        <v>1739</v>
      </c>
      <c r="C1055" s="46" t="s">
        <v>2298</v>
      </c>
      <c r="D1055" s="47">
        <v>0</v>
      </c>
      <c r="E1055" s="47">
        <v>8.6966999999999999</v>
      </c>
    </row>
    <row r="1056" spans="2:5">
      <c r="B1056" s="62" t="s">
        <v>1741</v>
      </c>
      <c r="C1056" s="46" t="s">
        <v>2299</v>
      </c>
      <c r="D1056" s="47">
        <v>0</v>
      </c>
      <c r="E1056" s="47">
        <v>8.6966999999999999</v>
      </c>
    </row>
    <row r="1057" spans="2:5">
      <c r="B1057" s="62" t="s">
        <v>1743</v>
      </c>
      <c r="C1057" s="46" t="s">
        <v>2300</v>
      </c>
      <c r="D1057" s="47">
        <v>0</v>
      </c>
      <c r="E1057" s="47">
        <v>8.6966999999999999</v>
      </c>
    </row>
    <row r="1058" spans="2:5">
      <c r="B1058" s="62" t="s">
        <v>1745</v>
      </c>
      <c r="C1058" s="46" t="s">
        <v>2301</v>
      </c>
      <c r="D1058" s="47">
        <v>0</v>
      </c>
      <c r="E1058" s="47">
        <v>8.6966999999999999</v>
      </c>
    </row>
    <row r="1059" spans="2:5">
      <c r="B1059" s="62" t="s">
        <v>1747</v>
      </c>
      <c r="C1059" s="46" t="s">
        <v>2302</v>
      </c>
      <c r="D1059" s="47">
        <v>0</v>
      </c>
      <c r="E1059" s="47">
        <v>8.6966999999999999</v>
      </c>
    </row>
    <row r="1060" spans="2:5">
      <c r="B1060" s="62" t="s">
        <v>1749</v>
      </c>
      <c r="C1060" s="46" t="s">
        <v>2303</v>
      </c>
      <c r="D1060" s="47">
        <v>0</v>
      </c>
      <c r="E1060" s="47">
        <v>8.6966999999999999</v>
      </c>
    </row>
    <row r="1061" spans="2:5">
      <c r="B1061" s="62" t="s">
        <v>1751</v>
      </c>
      <c r="C1061" s="46" t="s">
        <v>2304</v>
      </c>
      <c r="D1061" s="47">
        <v>0</v>
      </c>
      <c r="E1061" s="47">
        <v>8.6966999999999999</v>
      </c>
    </row>
    <row r="1062" spans="2:5">
      <c r="B1062" s="62" t="s">
        <v>1753</v>
      </c>
      <c r="C1062" s="46" t="s">
        <v>2305</v>
      </c>
      <c r="D1062" s="47">
        <v>0</v>
      </c>
      <c r="E1062" s="47">
        <v>8.6966999999999999</v>
      </c>
    </row>
    <row r="1063" spans="2:5">
      <c r="B1063" s="62" t="s">
        <v>1707</v>
      </c>
      <c r="C1063" s="46" t="s">
        <v>2306</v>
      </c>
      <c r="D1063" s="47">
        <v>0</v>
      </c>
      <c r="E1063" s="47">
        <v>10.547499999999999</v>
      </c>
    </row>
    <row r="1064" spans="2:5">
      <c r="B1064" s="62" t="s">
        <v>1709</v>
      </c>
      <c r="C1064" s="46" t="s">
        <v>2307</v>
      </c>
      <c r="D1064" s="47">
        <v>0</v>
      </c>
      <c r="E1064" s="47">
        <v>10.547499999999999</v>
      </c>
    </row>
    <row r="1065" spans="2:5">
      <c r="B1065" s="62" t="s">
        <v>1711</v>
      </c>
      <c r="C1065" s="46" t="s">
        <v>2308</v>
      </c>
      <c r="D1065" s="47">
        <v>0</v>
      </c>
      <c r="E1065" s="47">
        <v>10.547499999999999</v>
      </c>
    </row>
    <row r="1066" spans="2:5">
      <c r="B1066" s="62" t="s">
        <v>1703</v>
      </c>
      <c r="C1066" s="46" t="s">
        <v>2309</v>
      </c>
      <c r="D1066" s="47">
        <v>0</v>
      </c>
      <c r="E1066" s="47">
        <v>10.547499999999999</v>
      </c>
    </row>
    <row r="1067" spans="2:5">
      <c r="B1067" s="62" t="s">
        <v>1715</v>
      </c>
      <c r="C1067" s="46" t="s">
        <v>2310</v>
      </c>
      <c r="D1067" s="47">
        <v>0</v>
      </c>
      <c r="E1067" s="47">
        <v>10.547499999999999</v>
      </c>
    </row>
    <row r="1068" spans="2:5">
      <c r="B1068" s="62" t="s">
        <v>1717</v>
      </c>
      <c r="C1068" s="46" t="s">
        <v>2311</v>
      </c>
      <c r="D1068" s="47">
        <v>0</v>
      </c>
      <c r="E1068" s="47">
        <v>10.547499999999999</v>
      </c>
    </row>
    <row r="1069" spans="2:5">
      <c r="B1069" s="62" t="s">
        <v>1719</v>
      </c>
      <c r="C1069" s="46" t="s">
        <v>2312</v>
      </c>
      <c r="D1069" s="47">
        <v>0</v>
      </c>
      <c r="E1069" s="47">
        <v>10.547499999999999</v>
      </c>
    </row>
    <row r="1070" spans="2:5">
      <c r="B1070" s="62" t="s">
        <v>1721</v>
      </c>
      <c r="C1070" s="46" t="s">
        <v>2313</v>
      </c>
      <c r="D1070" s="47">
        <v>0</v>
      </c>
      <c r="E1070" s="47">
        <v>10.547499999999999</v>
      </c>
    </row>
    <row r="1071" spans="2:5">
      <c r="B1071" s="62" t="s">
        <v>1723</v>
      </c>
      <c r="C1071" s="46" t="s">
        <v>2314</v>
      </c>
      <c r="D1071" s="47">
        <v>0</v>
      </c>
      <c r="E1071" s="47">
        <v>10.547499999999999</v>
      </c>
    </row>
    <row r="1072" spans="2:5">
      <c r="B1072" s="62" t="s">
        <v>1729</v>
      </c>
      <c r="C1072" s="46" t="s">
        <v>2315</v>
      </c>
      <c r="D1072" s="47">
        <v>0</v>
      </c>
      <c r="E1072" s="47">
        <v>10.547499999999999</v>
      </c>
    </row>
    <row r="1073" spans="2:5">
      <c r="B1073" s="62" t="s">
        <v>1731</v>
      </c>
      <c r="C1073" s="46" t="s">
        <v>2316</v>
      </c>
      <c r="D1073" s="47">
        <v>0</v>
      </c>
      <c r="E1073" s="47">
        <v>10.547499999999999</v>
      </c>
    </row>
    <row r="1074" spans="2:5">
      <c r="B1074" s="62" t="s">
        <v>1705</v>
      </c>
      <c r="C1074" s="46" t="s">
        <v>2317</v>
      </c>
      <c r="D1074" s="47">
        <v>0</v>
      </c>
      <c r="E1074" s="47">
        <v>10.547499999999999</v>
      </c>
    </row>
    <row r="1075" spans="2:5">
      <c r="B1075" s="62" t="s">
        <v>1733</v>
      </c>
      <c r="C1075" s="46" t="s">
        <v>2318</v>
      </c>
      <c r="D1075" s="47">
        <v>0</v>
      </c>
      <c r="E1075" s="47">
        <v>10.547499999999999</v>
      </c>
    </row>
    <row r="1076" spans="2:5">
      <c r="B1076" s="62" t="s">
        <v>1735</v>
      </c>
      <c r="C1076" s="46" t="s">
        <v>2319</v>
      </c>
      <c r="D1076" s="47">
        <v>0</v>
      </c>
      <c r="E1076" s="47">
        <v>10.547499999999999</v>
      </c>
    </row>
    <row r="1077" spans="2:5">
      <c r="B1077" s="62" t="s">
        <v>1737</v>
      </c>
      <c r="C1077" s="46" t="s">
        <v>2320</v>
      </c>
      <c r="D1077" s="47">
        <v>0</v>
      </c>
      <c r="E1077" s="47">
        <v>10.547499999999999</v>
      </c>
    </row>
    <row r="1078" spans="2:5">
      <c r="B1078" s="62" t="s">
        <v>1739</v>
      </c>
      <c r="C1078" s="46" t="s">
        <v>2321</v>
      </c>
      <c r="D1078" s="47">
        <v>0</v>
      </c>
      <c r="E1078" s="47">
        <v>10.547499999999999</v>
      </c>
    </row>
    <row r="1079" spans="2:5">
      <c r="B1079" s="62" t="s">
        <v>1741</v>
      </c>
      <c r="C1079" s="46" t="s">
        <v>2322</v>
      </c>
      <c r="D1079" s="47">
        <v>0</v>
      </c>
      <c r="E1079" s="47">
        <v>10.547499999999999</v>
      </c>
    </row>
    <row r="1080" spans="2:5">
      <c r="B1080" s="62" t="s">
        <v>1743</v>
      </c>
      <c r="C1080" s="46" t="s">
        <v>2323</v>
      </c>
      <c r="D1080" s="47">
        <v>0</v>
      </c>
      <c r="E1080" s="47">
        <v>10.547499999999999</v>
      </c>
    </row>
    <row r="1081" spans="2:5">
      <c r="B1081" s="62" t="s">
        <v>1745</v>
      </c>
      <c r="C1081" s="46" t="s">
        <v>2324</v>
      </c>
      <c r="D1081" s="47">
        <v>0</v>
      </c>
      <c r="E1081" s="47">
        <v>10.547499999999999</v>
      </c>
    </row>
    <row r="1082" spans="2:5">
      <c r="B1082" s="62" t="s">
        <v>1747</v>
      </c>
      <c r="C1082" s="46" t="s">
        <v>2325</v>
      </c>
      <c r="D1082" s="47">
        <v>0</v>
      </c>
      <c r="E1082" s="47">
        <v>10.547499999999999</v>
      </c>
    </row>
    <row r="1083" spans="2:5">
      <c r="B1083" s="62" t="s">
        <v>1749</v>
      </c>
      <c r="C1083" s="46" t="s">
        <v>2326</v>
      </c>
      <c r="D1083" s="47">
        <v>0</v>
      </c>
      <c r="E1083" s="47">
        <v>10.547499999999999</v>
      </c>
    </row>
    <row r="1084" spans="2:5">
      <c r="B1084" s="62" t="s">
        <v>1751</v>
      </c>
      <c r="C1084" s="46" t="s">
        <v>2327</v>
      </c>
      <c r="D1084" s="47">
        <v>0</v>
      </c>
      <c r="E1084" s="47">
        <v>10.547499999999999</v>
      </c>
    </row>
    <row r="1085" spans="2:5">
      <c r="B1085" s="62" t="s">
        <v>1753</v>
      </c>
      <c r="C1085" s="46" t="s">
        <v>2328</v>
      </c>
      <c r="D1085" s="47">
        <v>0</v>
      </c>
      <c r="E1085" s="47">
        <v>10.547499999999999</v>
      </c>
    </row>
    <row r="1086" spans="2:5">
      <c r="B1086" s="62" t="s">
        <v>1853</v>
      </c>
      <c r="C1086" s="46" t="s">
        <v>2329</v>
      </c>
      <c r="D1086" s="47">
        <v>0</v>
      </c>
      <c r="E1086" s="47">
        <v>0</v>
      </c>
    </row>
    <row r="1087" spans="2:5">
      <c r="B1087" s="62" t="s">
        <v>2330</v>
      </c>
      <c r="C1087" s="46" t="s">
        <v>2331</v>
      </c>
      <c r="D1087" s="47">
        <v>0</v>
      </c>
      <c r="E1087" s="47">
        <v>0</v>
      </c>
    </row>
    <row r="1088" spans="2:5">
      <c r="B1088" s="62" t="s">
        <v>2332</v>
      </c>
      <c r="C1088" s="46" t="s">
        <v>2333</v>
      </c>
      <c r="D1088" s="47">
        <v>0</v>
      </c>
      <c r="E1088" s="47">
        <v>0</v>
      </c>
    </row>
    <row r="1089" spans="2:5">
      <c r="B1089" s="62" t="s">
        <v>2334</v>
      </c>
      <c r="C1089" s="46" t="s">
        <v>2335</v>
      </c>
      <c r="D1089" s="47">
        <v>0</v>
      </c>
      <c r="E1089" s="47">
        <v>0</v>
      </c>
    </row>
    <row r="1090" spans="2:5">
      <c r="B1090" s="62" t="s">
        <v>2336</v>
      </c>
      <c r="C1090" s="46" t="s">
        <v>2337</v>
      </c>
      <c r="D1090" s="47">
        <v>0</v>
      </c>
      <c r="E1090" s="47">
        <v>0</v>
      </c>
    </row>
    <row r="1091" spans="2:5">
      <c r="B1091" s="62" t="s">
        <v>1837</v>
      </c>
      <c r="C1091" s="46" t="s">
        <v>2338</v>
      </c>
      <c r="D1091" s="47">
        <v>0</v>
      </c>
      <c r="E1091" s="47">
        <v>0</v>
      </c>
    </row>
    <row r="1092" spans="2:5">
      <c r="B1092" s="62" t="s">
        <v>1839</v>
      </c>
      <c r="C1092" s="46" t="s">
        <v>2339</v>
      </c>
      <c r="D1092" s="47">
        <v>0</v>
      </c>
      <c r="E1092" s="47">
        <v>0</v>
      </c>
    </row>
    <row r="1093" spans="2:5">
      <c r="B1093" s="62" t="s">
        <v>1841</v>
      </c>
      <c r="C1093" s="46" t="s">
        <v>2340</v>
      </c>
      <c r="D1093" s="47">
        <v>0</v>
      </c>
      <c r="E1093" s="47">
        <v>0</v>
      </c>
    </row>
    <row r="1094" spans="2:5">
      <c r="B1094" s="62" t="s">
        <v>1843</v>
      </c>
      <c r="C1094" s="46" t="s">
        <v>2341</v>
      </c>
      <c r="D1094" s="47">
        <v>0</v>
      </c>
      <c r="E1094" s="47">
        <v>0</v>
      </c>
    </row>
    <row r="1095" spans="2:5">
      <c r="B1095" s="62" t="s">
        <v>1849</v>
      </c>
      <c r="C1095" s="46" t="s">
        <v>2342</v>
      </c>
      <c r="D1095" s="47">
        <v>0</v>
      </c>
      <c r="E1095" s="47">
        <v>0</v>
      </c>
    </row>
    <row r="1096" spans="2:5">
      <c r="B1096" s="62" t="s">
        <v>1851</v>
      </c>
      <c r="C1096" s="46" t="s">
        <v>2343</v>
      </c>
      <c r="D1096" s="47">
        <v>0</v>
      </c>
      <c r="E1096" s="47">
        <v>0</v>
      </c>
    </row>
    <row r="1097" spans="2:5">
      <c r="B1097" s="62" t="s">
        <v>2344</v>
      </c>
      <c r="C1097" s="46" t="s">
        <v>2345</v>
      </c>
      <c r="D1097" s="47">
        <v>0</v>
      </c>
      <c r="E1097" s="47">
        <v>0</v>
      </c>
    </row>
    <row r="1098" spans="2:5">
      <c r="B1098" s="62" t="s">
        <v>2346</v>
      </c>
      <c r="C1098" s="46" t="s">
        <v>2347</v>
      </c>
      <c r="D1098" s="47">
        <v>0</v>
      </c>
      <c r="E1098" s="47">
        <v>0</v>
      </c>
    </row>
    <row r="1099" spans="2:5">
      <c r="B1099" s="62" t="s">
        <v>2348</v>
      </c>
      <c r="C1099" s="46" t="s">
        <v>2349</v>
      </c>
      <c r="D1099" s="47">
        <v>0</v>
      </c>
      <c r="E1099" s="47">
        <v>0</v>
      </c>
    </row>
    <row r="1100" spans="2:5">
      <c r="B1100" s="62" t="s">
        <v>1855</v>
      </c>
      <c r="C1100" s="46" t="s">
        <v>2350</v>
      </c>
      <c r="D1100" s="47">
        <v>0</v>
      </c>
      <c r="E1100" s="47">
        <v>0</v>
      </c>
    </row>
    <row r="1101" spans="2:5">
      <c r="B1101" s="62" t="s">
        <v>1707</v>
      </c>
      <c r="C1101" s="46" t="s">
        <v>2117</v>
      </c>
      <c r="D1101" s="47">
        <v>0</v>
      </c>
      <c r="E1101" s="47">
        <v>0</v>
      </c>
    </row>
    <row r="1102" spans="2:5">
      <c r="B1102" s="62" t="s">
        <v>1707</v>
      </c>
      <c r="C1102" s="46" t="s">
        <v>2117</v>
      </c>
      <c r="D1102" s="47">
        <v>0</v>
      </c>
      <c r="E1102" s="47">
        <v>0</v>
      </c>
    </row>
    <row r="1103" spans="2:5">
      <c r="B1103" s="62" t="s">
        <v>1707</v>
      </c>
      <c r="C1103" s="46" t="s">
        <v>2117</v>
      </c>
      <c r="D1103" s="47">
        <v>0</v>
      </c>
      <c r="E1103" s="47">
        <v>0</v>
      </c>
    </row>
    <row r="1104" spans="2:5">
      <c r="B1104" s="62" t="s">
        <v>1707</v>
      </c>
      <c r="C1104" s="46" t="s">
        <v>2117</v>
      </c>
      <c r="D1104" s="47">
        <v>0</v>
      </c>
      <c r="E1104" s="47">
        <v>4.59</v>
      </c>
    </row>
    <row r="1105" spans="2:5">
      <c r="B1105" s="62" t="s">
        <v>1707</v>
      </c>
      <c r="C1105" s="46" t="s">
        <v>2117</v>
      </c>
      <c r="D1105" s="47">
        <v>4.5999999999999996</v>
      </c>
      <c r="E1105" s="47">
        <v>5.87</v>
      </c>
    </row>
    <row r="1106" spans="2:5">
      <c r="B1106" s="62" t="s">
        <v>1707</v>
      </c>
      <c r="C1106" s="46" t="s">
        <v>2117</v>
      </c>
      <c r="D1106" s="47">
        <v>3.1</v>
      </c>
      <c r="E1106" s="47">
        <v>3.96</v>
      </c>
    </row>
    <row r="1107" spans="2:5">
      <c r="B1107" s="62" t="s">
        <v>1707</v>
      </c>
      <c r="C1107" s="46" t="s">
        <v>2117</v>
      </c>
      <c r="D1107" s="47">
        <v>5.2</v>
      </c>
      <c r="E1107" s="47">
        <v>6.64</v>
      </c>
    </row>
    <row r="1108" spans="2:5">
      <c r="B1108" s="62" t="s">
        <v>1707</v>
      </c>
      <c r="C1108" s="46" t="s">
        <v>2774</v>
      </c>
      <c r="D1108" s="47">
        <v>0</v>
      </c>
      <c r="E1108" s="47">
        <v>0</v>
      </c>
    </row>
    <row r="1109" spans="2:5">
      <c r="B1109" s="62" t="s">
        <v>1707</v>
      </c>
      <c r="C1109" s="46" t="s">
        <v>2795</v>
      </c>
      <c r="D1109" s="47">
        <v>0</v>
      </c>
      <c r="E1109" s="47">
        <v>0</v>
      </c>
    </row>
    <row r="1110" spans="2:5">
      <c r="B1110" s="62" t="s">
        <v>1707</v>
      </c>
      <c r="C1110" s="46" t="s">
        <v>2603</v>
      </c>
      <c r="D1110" s="47">
        <v>1800</v>
      </c>
      <c r="E1110" s="47">
        <v>2570</v>
      </c>
    </row>
    <row r="1111" spans="2:5">
      <c r="B1111" s="62" t="s">
        <v>1709</v>
      </c>
      <c r="C1111" s="46" t="s">
        <v>2118</v>
      </c>
      <c r="D1111" s="47">
        <v>0</v>
      </c>
      <c r="E1111" s="47">
        <v>0</v>
      </c>
    </row>
    <row r="1112" spans="2:5">
      <c r="B1112" s="62" t="s">
        <v>1709</v>
      </c>
      <c r="C1112" s="46" t="s">
        <v>2118</v>
      </c>
      <c r="D1112" s="47">
        <v>0</v>
      </c>
      <c r="E1112" s="47">
        <v>0</v>
      </c>
    </row>
    <row r="1113" spans="2:5">
      <c r="B1113" s="62" t="s">
        <v>1709</v>
      </c>
      <c r="C1113" s="46" t="s">
        <v>2118</v>
      </c>
      <c r="D1113" s="47">
        <v>0</v>
      </c>
      <c r="E1113" s="47">
        <v>0</v>
      </c>
    </row>
    <row r="1114" spans="2:5">
      <c r="B1114" s="62" t="s">
        <v>1709</v>
      </c>
      <c r="C1114" s="46" t="s">
        <v>2118</v>
      </c>
      <c r="D1114" s="47">
        <v>3.6</v>
      </c>
      <c r="E1114" s="47">
        <v>4.59</v>
      </c>
    </row>
    <row r="1115" spans="2:5">
      <c r="B1115" s="62" t="s">
        <v>1709</v>
      </c>
      <c r="C1115" s="46" t="s">
        <v>2118</v>
      </c>
      <c r="D1115" s="47">
        <v>4.5999999999999996</v>
      </c>
      <c r="E1115" s="47">
        <v>5.87</v>
      </c>
    </row>
    <row r="1116" spans="2:5">
      <c r="B1116" s="62" t="s">
        <v>1709</v>
      </c>
      <c r="C1116" s="46" t="s">
        <v>2118</v>
      </c>
      <c r="D1116" s="47">
        <v>3.1</v>
      </c>
      <c r="E1116" s="47">
        <v>3.96</v>
      </c>
    </row>
    <row r="1117" spans="2:5">
      <c r="B1117" s="62" t="s">
        <v>1709</v>
      </c>
      <c r="C1117" s="46" t="s">
        <v>2118</v>
      </c>
      <c r="D1117" s="47">
        <v>5.2</v>
      </c>
      <c r="E1117" s="47">
        <v>6.64</v>
      </c>
    </row>
    <row r="1118" spans="2:5">
      <c r="B1118" s="62" t="s">
        <v>1709</v>
      </c>
      <c r="C1118" s="46" t="s">
        <v>2604</v>
      </c>
      <c r="D1118" s="47">
        <v>1800</v>
      </c>
      <c r="E1118" s="47">
        <v>2570</v>
      </c>
    </row>
    <row r="1119" spans="2:5">
      <c r="B1119" s="62" t="s">
        <v>1711</v>
      </c>
      <c r="C1119" s="46" t="s">
        <v>2119</v>
      </c>
      <c r="D1119" s="47">
        <v>0</v>
      </c>
      <c r="E1119" s="47">
        <v>0</v>
      </c>
    </row>
    <row r="1120" spans="2:5">
      <c r="B1120" s="62" t="s">
        <v>1711</v>
      </c>
      <c r="C1120" s="46" t="s">
        <v>2119</v>
      </c>
      <c r="D1120" s="47">
        <v>0</v>
      </c>
      <c r="E1120" s="47">
        <v>0</v>
      </c>
    </row>
    <row r="1121" spans="2:5">
      <c r="B1121" s="62" t="s">
        <v>1711</v>
      </c>
      <c r="C1121" s="46" t="s">
        <v>2119</v>
      </c>
      <c r="D1121" s="47">
        <v>0</v>
      </c>
      <c r="E1121" s="47">
        <v>0</v>
      </c>
    </row>
    <row r="1122" spans="2:5">
      <c r="B1122" s="62" t="s">
        <v>1711</v>
      </c>
      <c r="C1122" s="46" t="s">
        <v>2119</v>
      </c>
      <c r="D1122" s="47">
        <v>3.6</v>
      </c>
      <c r="E1122" s="47">
        <v>4.59</v>
      </c>
    </row>
    <row r="1123" spans="2:5">
      <c r="B1123" s="62" t="s">
        <v>1711</v>
      </c>
      <c r="C1123" s="46" t="s">
        <v>2119</v>
      </c>
      <c r="D1123" s="47">
        <v>4.5999999999999996</v>
      </c>
      <c r="E1123" s="47">
        <v>5.87</v>
      </c>
    </row>
    <row r="1124" spans="2:5">
      <c r="B1124" s="62" t="s">
        <v>1711</v>
      </c>
      <c r="C1124" s="46" t="s">
        <v>2119</v>
      </c>
      <c r="D1124" s="47">
        <v>3.1</v>
      </c>
      <c r="E1124" s="47">
        <v>3.96</v>
      </c>
    </row>
    <row r="1125" spans="2:5">
      <c r="B1125" s="62" t="s">
        <v>1711</v>
      </c>
      <c r="C1125" s="46" t="s">
        <v>2119</v>
      </c>
      <c r="D1125" s="47">
        <v>5.2</v>
      </c>
      <c r="E1125" s="47">
        <v>6.64</v>
      </c>
    </row>
    <row r="1126" spans="2:5">
      <c r="B1126" s="62" t="s">
        <v>1711</v>
      </c>
      <c r="C1126" s="46" t="s">
        <v>2775</v>
      </c>
      <c r="D1126" s="47">
        <v>0</v>
      </c>
      <c r="E1126" s="47">
        <v>0</v>
      </c>
    </row>
    <row r="1127" spans="2:5">
      <c r="B1127" s="62" t="s">
        <v>1711</v>
      </c>
      <c r="C1127" s="46" t="s">
        <v>2796</v>
      </c>
      <c r="D1127" s="47">
        <v>0</v>
      </c>
      <c r="E1127" s="47">
        <v>0</v>
      </c>
    </row>
    <row r="1128" spans="2:5">
      <c r="B1128" s="62" t="s">
        <v>1711</v>
      </c>
      <c r="C1128" s="46" t="s">
        <v>2605</v>
      </c>
      <c r="D1128" s="47">
        <v>1800</v>
      </c>
      <c r="E1128" s="47">
        <v>2570</v>
      </c>
    </row>
    <row r="1129" spans="2:5">
      <c r="B1129" s="62" t="s">
        <v>1703</v>
      </c>
      <c r="C1129" s="46" t="s">
        <v>2120</v>
      </c>
      <c r="D1129" s="47">
        <v>0</v>
      </c>
      <c r="E1129" s="47">
        <v>0</v>
      </c>
    </row>
    <row r="1130" spans="2:5">
      <c r="B1130" s="62" t="s">
        <v>1703</v>
      </c>
      <c r="C1130" s="46" t="s">
        <v>2120</v>
      </c>
      <c r="D1130" s="47">
        <v>0</v>
      </c>
      <c r="E1130" s="47">
        <v>0</v>
      </c>
    </row>
    <row r="1131" spans="2:5">
      <c r="B1131" s="62" t="s">
        <v>1703</v>
      </c>
      <c r="C1131" s="46" t="s">
        <v>2120</v>
      </c>
      <c r="D1131" s="47">
        <v>0</v>
      </c>
      <c r="E1131" s="47">
        <v>0</v>
      </c>
    </row>
    <row r="1132" spans="2:5">
      <c r="B1132" s="62" t="s">
        <v>1703</v>
      </c>
      <c r="C1132" s="46" t="s">
        <v>2120</v>
      </c>
      <c r="D1132" s="47">
        <v>3.6</v>
      </c>
      <c r="E1132" s="47">
        <v>4.59</v>
      </c>
    </row>
    <row r="1133" spans="2:5">
      <c r="B1133" s="62" t="s">
        <v>1703</v>
      </c>
      <c r="C1133" s="46" t="s">
        <v>2120</v>
      </c>
      <c r="D1133" s="47">
        <v>4.5999999999999996</v>
      </c>
      <c r="E1133" s="47">
        <v>5.87</v>
      </c>
    </row>
    <row r="1134" spans="2:5">
      <c r="B1134" s="62" t="s">
        <v>1703</v>
      </c>
      <c r="C1134" s="46" t="s">
        <v>2120</v>
      </c>
      <c r="D1134" s="47">
        <v>3.1</v>
      </c>
      <c r="E1134" s="47">
        <v>3.96</v>
      </c>
    </row>
    <row r="1135" spans="2:5">
      <c r="B1135" s="62" t="s">
        <v>1703</v>
      </c>
      <c r="C1135" s="46" t="s">
        <v>2120</v>
      </c>
      <c r="D1135" s="47">
        <v>5.2</v>
      </c>
      <c r="E1135" s="47">
        <v>6.64</v>
      </c>
    </row>
    <row r="1136" spans="2:5">
      <c r="B1136" s="62" t="s">
        <v>1703</v>
      </c>
      <c r="C1136" s="46" t="s">
        <v>2736</v>
      </c>
      <c r="D1136" s="47">
        <v>0</v>
      </c>
      <c r="E1136" s="47">
        <v>0</v>
      </c>
    </row>
    <row r="1137" spans="2:5">
      <c r="B1137" s="62" t="s">
        <v>1703</v>
      </c>
      <c r="C1137" s="46" t="s">
        <v>2755</v>
      </c>
      <c r="D1137" s="47">
        <v>0</v>
      </c>
      <c r="E1137" s="47">
        <v>0</v>
      </c>
    </row>
    <row r="1138" spans="2:5">
      <c r="B1138" s="62" t="s">
        <v>1703</v>
      </c>
      <c r="C1138" s="46" t="s">
        <v>2776</v>
      </c>
      <c r="D1138" s="47">
        <v>0</v>
      </c>
      <c r="E1138" s="47">
        <v>0</v>
      </c>
    </row>
    <row r="1139" spans="2:5">
      <c r="B1139" s="62" t="s">
        <v>1703</v>
      </c>
      <c r="C1139" s="46" t="s">
        <v>2797</v>
      </c>
      <c r="D1139" s="47">
        <v>0</v>
      </c>
      <c r="E1139" s="47">
        <v>0</v>
      </c>
    </row>
    <row r="1140" spans="2:5">
      <c r="B1140" s="62" t="s">
        <v>1703</v>
      </c>
      <c r="C1140" s="46" t="s">
        <v>2817</v>
      </c>
      <c r="D1140" s="47">
        <v>0</v>
      </c>
      <c r="E1140" s="47">
        <v>0</v>
      </c>
    </row>
    <row r="1141" spans="2:5">
      <c r="B1141" s="62" t="s">
        <v>1715</v>
      </c>
      <c r="C1141" s="46" t="s">
        <v>2121</v>
      </c>
      <c r="D1141" s="47">
        <v>0</v>
      </c>
      <c r="E1141" s="47">
        <v>0</v>
      </c>
    </row>
    <row r="1142" spans="2:5">
      <c r="B1142" s="62" t="s">
        <v>1715</v>
      </c>
      <c r="C1142" s="46" t="s">
        <v>2121</v>
      </c>
      <c r="D1142" s="47">
        <v>0</v>
      </c>
      <c r="E1142" s="47">
        <v>0</v>
      </c>
    </row>
    <row r="1143" spans="2:5">
      <c r="B1143" s="62" t="s">
        <v>1715</v>
      </c>
      <c r="C1143" s="46" t="s">
        <v>2121</v>
      </c>
      <c r="D1143" s="47">
        <v>0</v>
      </c>
      <c r="E1143" s="47">
        <v>0</v>
      </c>
    </row>
    <row r="1144" spans="2:5">
      <c r="B1144" s="62" t="s">
        <v>1715</v>
      </c>
      <c r="C1144" s="46" t="s">
        <v>2121</v>
      </c>
      <c r="D1144" s="47">
        <v>3.6</v>
      </c>
      <c r="E1144" s="47">
        <v>4.59</v>
      </c>
    </row>
    <row r="1145" spans="2:5">
      <c r="B1145" s="62" t="s">
        <v>1715</v>
      </c>
      <c r="C1145" s="46" t="s">
        <v>2121</v>
      </c>
      <c r="D1145" s="47">
        <v>4.5999999999999996</v>
      </c>
      <c r="E1145" s="47">
        <v>5.87</v>
      </c>
    </row>
    <row r="1146" spans="2:5">
      <c r="B1146" s="62" t="s">
        <v>1715</v>
      </c>
      <c r="C1146" s="46" t="s">
        <v>2121</v>
      </c>
      <c r="D1146" s="47">
        <v>3.1</v>
      </c>
      <c r="E1146" s="47">
        <v>3.96</v>
      </c>
    </row>
    <row r="1147" spans="2:5">
      <c r="B1147" s="62" t="s">
        <v>1715</v>
      </c>
      <c r="C1147" s="46" t="s">
        <v>2121</v>
      </c>
      <c r="D1147" s="47">
        <v>5.2</v>
      </c>
      <c r="E1147" s="47">
        <v>6.64</v>
      </c>
    </row>
    <row r="1148" spans="2:5">
      <c r="B1148" s="62" t="s">
        <v>1715</v>
      </c>
      <c r="C1148" s="46" t="s">
        <v>2737</v>
      </c>
      <c r="D1148" s="47">
        <v>0</v>
      </c>
      <c r="E1148" s="47">
        <v>0</v>
      </c>
    </row>
    <row r="1149" spans="2:5">
      <c r="B1149" s="62" t="s">
        <v>1715</v>
      </c>
      <c r="C1149" s="46" t="s">
        <v>2756</v>
      </c>
      <c r="D1149" s="47">
        <v>0</v>
      </c>
      <c r="E1149" s="47">
        <v>0</v>
      </c>
    </row>
    <row r="1150" spans="2:5">
      <c r="B1150" s="62" t="s">
        <v>1715</v>
      </c>
      <c r="C1150" s="46" t="s">
        <v>2777</v>
      </c>
      <c r="D1150" s="47">
        <v>0</v>
      </c>
      <c r="E1150" s="47">
        <v>0</v>
      </c>
    </row>
    <row r="1151" spans="2:5">
      <c r="B1151" s="62" t="s">
        <v>1715</v>
      </c>
      <c r="C1151" s="46" t="s">
        <v>2798</v>
      </c>
      <c r="D1151" s="47">
        <v>0</v>
      </c>
      <c r="E1151" s="47">
        <v>0</v>
      </c>
    </row>
    <row r="1152" spans="2:5">
      <c r="B1152" s="62" t="s">
        <v>1715</v>
      </c>
      <c r="C1152" s="46" t="s">
        <v>2818</v>
      </c>
      <c r="D1152" s="47">
        <v>0</v>
      </c>
      <c r="E1152" s="47">
        <v>0</v>
      </c>
    </row>
    <row r="1153" spans="2:5">
      <c r="B1153" s="62" t="s">
        <v>1717</v>
      </c>
      <c r="C1153" s="46" t="s">
        <v>2122</v>
      </c>
      <c r="D1153" s="47">
        <v>0</v>
      </c>
      <c r="E1153" s="47">
        <v>0</v>
      </c>
    </row>
    <row r="1154" spans="2:5">
      <c r="B1154" s="62" t="s">
        <v>1717</v>
      </c>
      <c r="C1154" s="46" t="s">
        <v>2122</v>
      </c>
      <c r="D1154" s="47">
        <v>0</v>
      </c>
      <c r="E1154" s="47">
        <v>0</v>
      </c>
    </row>
    <row r="1155" spans="2:5">
      <c r="B1155" s="62" t="s">
        <v>1717</v>
      </c>
      <c r="C1155" s="46" t="s">
        <v>2122</v>
      </c>
      <c r="D1155" s="47">
        <v>0</v>
      </c>
      <c r="E1155" s="47">
        <v>0</v>
      </c>
    </row>
    <row r="1156" spans="2:5">
      <c r="B1156" s="62" t="s">
        <v>1717</v>
      </c>
      <c r="C1156" s="46" t="s">
        <v>2122</v>
      </c>
      <c r="D1156" s="47">
        <v>3.6</v>
      </c>
      <c r="E1156" s="47">
        <v>4.59</v>
      </c>
    </row>
    <row r="1157" spans="2:5">
      <c r="B1157" s="62" t="s">
        <v>1717</v>
      </c>
      <c r="C1157" s="46" t="s">
        <v>2122</v>
      </c>
      <c r="D1157" s="47">
        <v>4.5999999999999996</v>
      </c>
      <c r="E1157" s="47">
        <v>5.87</v>
      </c>
    </row>
    <row r="1158" spans="2:5">
      <c r="B1158" s="62" t="s">
        <v>1717</v>
      </c>
      <c r="C1158" s="46" t="s">
        <v>2122</v>
      </c>
      <c r="D1158" s="47">
        <v>3.1</v>
      </c>
      <c r="E1158" s="47">
        <v>3.96</v>
      </c>
    </row>
    <row r="1159" spans="2:5">
      <c r="B1159" s="62" t="s">
        <v>1717</v>
      </c>
      <c r="C1159" s="46" t="s">
        <v>2122</v>
      </c>
      <c r="D1159" s="47">
        <v>5.2</v>
      </c>
      <c r="E1159" s="47">
        <v>6.64</v>
      </c>
    </row>
    <row r="1160" spans="2:5">
      <c r="B1160" s="62" t="s">
        <v>1717</v>
      </c>
      <c r="C1160" s="46" t="s">
        <v>2738</v>
      </c>
      <c r="D1160" s="47">
        <v>0</v>
      </c>
      <c r="E1160" s="47">
        <v>0</v>
      </c>
    </row>
    <row r="1161" spans="2:5">
      <c r="B1161" s="62" t="s">
        <v>1717</v>
      </c>
      <c r="C1161" s="46" t="s">
        <v>2757</v>
      </c>
      <c r="D1161" s="47">
        <v>0</v>
      </c>
      <c r="E1161" s="47">
        <v>0</v>
      </c>
    </row>
    <row r="1162" spans="2:5">
      <c r="B1162" s="62" t="s">
        <v>1717</v>
      </c>
      <c r="C1162" s="46" t="s">
        <v>2778</v>
      </c>
      <c r="D1162" s="47">
        <v>0</v>
      </c>
      <c r="E1162" s="47">
        <v>0</v>
      </c>
    </row>
    <row r="1163" spans="2:5">
      <c r="B1163" s="62" t="s">
        <v>1717</v>
      </c>
      <c r="C1163" s="46" t="s">
        <v>2799</v>
      </c>
      <c r="D1163" s="47">
        <v>0</v>
      </c>
      <c r="E1163" s="47">
        <v>0</v>
      </c>
    </row>
    <row r="1164" spans="2:5">
      <c r="B1164" s="62" t="s">
        <v>1717</v>
      </c>
      <c r="C1164" s="46" t="s">
        <v>2819</v>
      </c>
      <c r="D1164" s="47">
        <v>0</v>
      </c>
      <c r="E1164" s="47">
        <v>0</v>
      </c>
    </row>
    <row r="1165" spans="2:5">
      <c r="B1165" s="62" t="s">
        <v>1719</v>
      </c>
      <c r="C1165" s="46" t="s">
        <v>2123</v>
      </c>
      <c r="D1165" s="47">
        <v>0</v>
      </c>
      <c r="E1165" s="47">
        <v>0</v>
      </c>
    </row>
    <row r="1166" spans="2:5">
      <c r="B1166" s="62" t="s">
        <v>1719</v>
      </c>
      <c r="C1166" s="46" t="s">
        <v>2123</v>
      </c>
      <c r="D1166" s="47">
        <v>0</v>
      </c>
      <c r="E1166" s="47">
        <v>0</v>
      </c>
    </row>
    <row r="1167" spans="2:5">
      <c r="B1167" s="62" t="s">
        <v>1719</v>
      </c>
      <c r="C1167" s="46" t="s">
        <v>2123</v>
      </c>
      <c r="D1167" s="47">
        <v>0</v>
      </c>
      <c r="E1167" s="47">
        <v>0</v>
      </c>
    </row>
    <row r="1168" spans="2:5">
      <c r="B1168" s="62" t="s">
        <v>1719</v>
      </c>
      <c r="C1168" s="46" t="s">
        <v>2123</v>
      </c>
      <c r="D1168" s="47">
        <v>3.6</v>
      </c>
      <c r="E1168" s="47">
        <v>4.59</v>
      </c>
    </row>
    <row r="1169" spans="2:5">
      <c r="B1169" s="62" t="s">
        <v>1719</v>
      </c>
      <c r="C1169" s="46" t="s">
        <v>2123</v>
      </c>
      <c r="D1169" s="47">
        <v>4.5999999999999996</v>
      </c>
      <c r="E1169" s="47">
        <v>5.87</v>
      </c>
    </row>
    <row r="1170" spans="2:5">
      <c r="B1170" s="62" t="s">
        <v>1719</v>
      </c>
      <c r="C1170" s="46" t="s">
        <v>2123</v>
      </c>
      <c r="D1170" s="47">
        <v>3.1</v>
      </c>
      <c r="E1170" s="47">
        <v>3.96</v>
      </c>
    </row>
    <row r="1171" spans="2:5">
      <c r="B1171" s="62" t="s">
        <v>1719</v>
      </c>
      <c r="C1171" s="46" t="s">
        <v>2123</v>
      </c>
      <c r="D1171" s="47">
        <v>5.2</v>
      </c>
      <c r="E1171" s="47">
        <v>6.64</v>
      </c>
    </row>
    <row r="1172" spans="2:5">
      <c r="B1172" s="62" t="s">
        <v>1719</v>
      </c>
      <c r="C1172" s="46" t="s">
        <v>2739</v>
      </c>
      <c r="D1172" s="47">
        <v>0</v>
      </c>
      <c r="E1172" s="47">
        <v>0</v>
      </c>
    </row>
    <row r="1173" spans="2:5">
      <c r="B1173" s="62" t="s">
        <v>1719</v>
      </c>
      <c r="C1173" s="46" t="s">
        <v>2758</v>
      </c>
      <c r="D1173" s="47">
        <v>0</v>
      </c>
      <c r="E1173" s="47">
        <v>0</v>
      </c>
    </row>
    <row r="1174" spans="2:5">
      <c r="B1174" s="62" t="s">
        <v>1719</v>
      </c>
      <c r="C1174" s="46" t="s">
        <v>2779</v>
      </c>
      <c r="D1174" s="47">
        <v>0</v>
      </c>
      <c r="E1174" s="47">
        <v>0</v>
      </c>
    </row>
    <row r="1175" spans="2:5">
      <c r="B1175" s="62" t="s">
        <v>1719</v>
      </c>
      <c r="C1175" s="46" t="s">
        <v>2800</v>
      </c>
      <c r="D1175" s="47">
        <v>0</v>
      </c>
      <c r="E1175" s="47">
        <v>0</v>
      </c>
    </row>
    <row r="1176" spans="2:5">
      <c r="B1176" s="62" t="s">
        <v>1719</v>
      </c>
      <c r="C1176" s="46" t="s">
        <v>2820</v>
      </c>
      <c r="D1176" s="47">
        <v>0</v>
      </c>
      <c r="E1176" s="47">
        <v>0</v>
      </c>
    </row>
    <row r="1177" spans="2:5">
      <c r="B1177" s="62" t="s">
        <v>1721</v>
      </c>
      <c r="C1177" s="46" t="s">
        <v>2124</v>
      </c>
      <c r="D1177" s="47">
        <v>0</v>
      </c>
      <c r="E1177" s="47">
        <v>0</v>
      </c>
    </row>
    <row r="1178" spans="2:5">
      <c r="B1178" s="62" t="s">
        <v>1721</v>
      </c>
      <c r="C1178" s="46" t="s">
        <v>2124</v>
      </c>
      <c r="D1178" s="47">
        <v>0</v>
      </c>
      <c r="E1178" s="47">
        <v>0</v>
      </c>
    </row>
    <row r="1179" spans="2:5">
      <c r="B1179" s="62" t="s">
        <v>1721</v>
      </c>
      <c r="C1179" s="46" t="s">
        <v>2124</v>
      </c>
      <c r="D1179" s="47">
        <v>0</v>
      </c>
      <c r="E1179" s="47">
        <v>0</v>
      </c>
    </row>
    <row r="1180" spans="2:5">
      <c r="B1180" s="62" t="s">
        <v>1721</v>
      </c>
      <c r="C1180" s="46" t="s">
        <v>2124</v>
      </c>
      <c r="D1180" s="47">
        <v>3.6</v>
      </c>
      <c r="E1180" s="47">
        <v>4.59</v>
      </c>
    </row>
    <row r="1181" spans="2:5">
      <c r="B1181" s="62" t="s">
        <v>1721</v>
      </c>
      <c r="C1181" s="46" t="s">
        <v>2124</v>
      </c>
      <c r="D1181" s="47">
        <v>4.5999999999999996</v>
      </c>
      <c r="E1181" s="47">
        <v>5.87</v>
      </c>
    </row>
    <row r="1182" spans="2:5">
      <c r="B1182" s="62" t="s">
        <v>1721</v>
      </c>
      <c r="C1182" s="46" t="s">
        <v>2124</v>
      </c>
      <c r="D1182" s="47">
        <v>3.1</v>
      </c>
      <c r="E1182" s="47">
        <v>3.96</v>
      </c>
    </row>
    <row r="1183" spans="2:5">
      <c r="B1183" s="62" t="s">
        <v>1721</v>
      </c>
      <c r="C1183" s="46" t="s">
        <v>2124</v>
      </c>
      <c r="D1183" s="47">
        <v>5.2</v>
      </c>
      <c r="E1183" s="47">
        <v>6.64</v>
      </c>
    </row>
    <row r="1184" spans="2:5">
      <c r="B1184" s="62" t="s">
        <v>1721</v>
      </c>
      <c r="C1184" s="46" t="s">
        <v>2740</v>
      </c>
      <c r="D1184" s="47">
        <v>0</v>
      </c>
      <c r="E1184" s="47">
        <v>0</v>
      </c>
    </row>
    <row r="1185" spans="2:5">
      <c r="B1185" s="62" t="s">
        <v>1721</v>
      </c>
      <c r="C1185" s="46" t="s">
        <v>2759</v>
      </c>
      <c r="D1185" s="47">
        <v>0</v>
      </c>
      <c r="E1185" s="47">
        <v>0</v>
      </c>
    </row>
    <row r="1186" spans="2:5">
      <c r="B1186" s="62" t="s">
        <v>1721</v>
      </c>
      <c r="C1186" s="46" t="s">
        <v>2780</v>
      </c>
      <c r="D1186" s="47">
        <v>0</v>
      </c>
      <c r="E1186" s="47">
        <v>0</v>
      </c>
    </row>
    <row r="1187" spans="2:5">
      <c r="B1187" s="62" t="s">
        <v>1721</v>
      </c>
      <c r="C1187" s="46" t="s">
        <v>2801</v>
      </c>
      <c r="D1187" s="47">
        <v>0</v>
      </c>
      <c r="E1187" s="47">
        <v>0</v>
      </c>
    </row>
    <row r="1188" spans="2:5">
      <c r="B1188" s="62" t="s">
        <v>1721</v>
      </c>
      <c r="C1188" s="46" t="s">
        <v>2821</v>
      </c>
      <c r="D1188" s="47">
        <v>0</v>
      </c>
      <c r="E1188" s="47">
        <v>0</v>
      </c>
    </row>
    <row r="1189" spans="2:5">
      <c r="B1189" s="62" t="s">
        <v>1723</v>
      </c>
      <c r="C1189" s="46" t="s">
        <v>2125</v>
      </c>
      <c r="D1189" s="47">
        <v>0</v>
      </c>
      <c r="E1189" s="47">
        <v>0</v>
      </c>
    </row>
    <row r="1190" spans="2:5">
      <c r="B1190" s="62" t="s">
        <v>1723</v>
      </c>
      <c r="C1190" s="46" t="s">
        <v>2125</v>
      </c>
      <c r="D1190" s="47">
        <v>0</v>
      </c>
      <c r="E1190" s="47">
        <v>0</v>
      </c>
    </row>
    <row r="1191" spans="2:5">
      <c r="B1191" s="62" t="s">
        <v>1723</v>
      </c>
      <c r="C1191" s="46" t="s">
        <v>2125</v>
      </c>
      <c r="D1191" s="47">
        <v>0</v>
      </c>
      <c r="E1191" s="47">
        <v>0</v>
      </c>
    </row>
    <row r="1192" spans="2:5">
      <c r="B1192" s="62" t="s">
        <v>1723</v>
      </c>
      <c r="C1192" s="46" t="s">
        <v>2125</v>
      </c>
      <c r="D1192" s="47">
        <v>3.6</v>
      </c>
      <c r="E1192" s="47">
        <v>4.59</v>
      </c>
    </row>
    <row r="1193" spans="2:5">
      <c r="B1193" s="62" t="s">
        <v>1723</v>
      </c>
      <c r="C1193" s="46" t="s">
        <v>2125</v>
      </c>
      <c r="D1193" s="47">
        <v>4.5999999999999996</v>
      </c>
      <c r="E1193" s="47">
        <v>5.87</v>
      </c>
    </row>
    <row r="1194" spans="2:5">
      <c r="B1194" s="62" t="s">
        <v>1723</v>
      </c>
      <c r="C1194" s="46" t="s">
        <v>2125</v>
      </c>
      <c r="D1194" s="47">
        <v>3.1</v>
      </c>
      <c r="E1194" s="47">
        <v>3.96</v>
      </c>
    </row>
    <row r="1195" spans="2:5">
      <c r="B1195" s="62" t="s">
        <v>1723</v>
      </c>
      <c r="C1195" s="46" t="s">
        <v>2125</v>
      </c>
      <c r="D1195" s="47">
        <v>5.2</v>
      </c>
      <c r="E1195" s="47">
        <v>6.64</v>
      </c>
    </row>
    <row r="1196" spans="2:5">
      <c r="B1196" s="62" t="s">
        <v>1723</v>
      </c>
      <c r="C1196" s="46" t="s">
        <v>2741</v>
      </c>
      <c r="D1196" s="47">
        <v>0</v>
      </c>
      <c r="E1196" s="47">
        <v>0</v>
      </c>
    </row>
    <row r="1197" spans="2:5">
      <c r="B1197" s="62" t="s">
        <v>1723</v>
      </c>
      <c r="C1197" s="46" t="s">
        <v>2760</v>
      </c>
      <c r="D1197" s="47">
        <v>0</v>
      </c>
      <c r="E1197" s="47">
        <v>0</v>
      </c>
    </row>
    <row r="1198" spans="2:5">
      <c r="B1198" s="62" t="s">
        <v>1723</v>
      </c>
      <c r="C1198" s="46" t="s">
        <v>2781</v>
      </c>
      <c r="D1198" s="47">
        <v>0</v>
      </c>
      <c r="E1198" s="47">
        <v>0</v>
      </c>
    </row>
    <row r="1199" spans="2:5">
      <c r="B1199" s="62" t="s">
        <v>1723</v>
      </c>
      <c r="C1199" s="46" t="s">
        <v>2802</v>
      </c>
      <c r="D1199" s="47">
        <v>0</v>
      </c>
      <c r="E1199" s="47">
        <v>0</v>
      </c>
    </row>
    <row r="1200" spans="2:5">
      <c r="B1200" s="62" t="s">
        <v>1723</v>
      </c>
      <c r="C1200" s="46" t="s">
        <v>2822</v>
      </c>
      <c r="D1200" s="47">
        <v>0</v>
      </c>
      <c r="E1200" s="47">
        <v>0</v>
      </c>
    </row>
    <row r="1201" spans="2:5">
      <c r="B1201" s="62" t="s">
        <v>1727</v>
      </c>
      <c r="C1201" s="46" t="s">
        <v>2126</v>
      </c>
      <c r="D1201" s="47">
        <v>0</v>
      </c>
      <c r="E1201" s="47">
        <v>0</v>
      </c>
    </row>
    <row r="1202" spans="2:5">
      <c r="B1202" s="62" t="s">
        <v>1727</v>
      </c>
      <c r="C1202" s="46" t="s">
        <v>2126</v>
      </c>
      <c r="D1202" s="47">
        <v>0</v>
      </c>
      <c r="E1202" s="47">
        <v>0</v>
      </c>
    </row>
    <row r="1203" spans="2:5">
      <c r="B1203" s="62" t="s">
        <v>1727</v>
      </c>
      <c r="C1203" s="46" t="s">
        <v>2126</v>
      </c>
      <c r="D1203" s="47">
        <v>0</v>
      </c>
      <c r="E1203" s="47">
        <v>0</v>
      </c>
    </row>
    <row r="1204" spans="2:5">
      <c r="B1204" s="62" t="s">
        <v>1727</v>
      </c>
      <c r="C1204" s="46" t="s">
        <v>2126</v>
      </c>
      <c r="D1204" s="47">
        <v>3.6</v>
      </c>
      <c r="E1204" s="47">
        <v>4.59</v>
      </c>
    </row>
    <row r="1205" spans="2:5">
      <c r="B1205" s="62" t="s">
        <v>1727</v>
      </c>
      <c r="C1205" s="46" t="s">
        <v>2126</v>
      </c>
      <c r="D1205" s="47">
        <v>4.5999999999999996</v>
      </c>
      <c r="E1205" s="47">
        <v>5.87</v>
      </c>
    </row>
    <row r="1206" spans="2:5">
      <c r="B1206" s="62" t="s">
        <v>1727</v>
      </c>
      <c r="C1206" s="46" t="s">
        <v>2126</v>
      </c>
      <c r="D1206" s="47">
        <v>3.1</v>
      </c>
      <c r="E1206" s="47">
        <v>3.96</v>
      </c>
    </row>
    <row r="1207" spans="2:5">
      <c r="B1207" s="62" t="s">
        <v>1727</v>
      </c>
      <c r="C1207" s="46" t="s">
        <v>2126</v>
      </c>
      <c r="D1207" s="47">
        <v>5.2</v>
      </c>
      <c r="E1207" s="47">
        <v>6.64</v>
      </c>
    </row>
    <row r="1208" spans="2:5">
      <c r="B1208" s="62" t="s">
        <v>2447</v>
      </c>
      <c r="C1208" s="46" t="s">
        <v>2448</v>
      </c>
      <c r="D1208" s="47">
        <v>0</v>
      </c>
      <c r="E1208" s="47">
        <v>0</v>
      </c>
    </row>
    <row r="1209" spans="2:5">
      <c r="B1209" s="62" t="s">
        <v>1727</v>
      </c>
      <c r="C1209" s="46" t="s">
        <v>2449</v>
      </c>
      <c r="D1209" s="47">
        <v>0</v>
      </c>
      <c r="E1209" s="47">
        <v>0</v>
      </c>
    </row>
    <row r="1210" spans="2:5">
      <c r="B1210" s="62" t="s">
        <v>1725</v>
      </c>
      <c r="C1210" s="46" t="s">
        <v>2127</v>
      </c>
      <c r="D1210" s="47">
        <v>0</v>
      </c>
      <c r="E1210" s="47">
        <v>0</v>
      </c>
    </row>
    <row r="1211" spans="2:5">
      <c r="B1211" s="62" t="s">
        <v>1725</v>
      </c>
      <c r="C1211" s="46" t="s">
        <v>2127</v>
      </c>
      <c r="D1211" s="47">
        <v>0</v>
      </c>
      <c r="E1211" s="47">
        <v>0</v>
      </c>
    </row>
    <row r="1212" spans="2:5">
      <c r="B1212" s="62" t="s">
        <v>1725</v>
      </c>
      <c r="C1212" s="46" t="s">
        <v>2127</v>
      </c>
      <c r="D1212" s="47">
        <v>0</v>
      </c>
      <c r="E1212" s="47">
        <v>0</v>
      </c>
    </row>
    <row r="1213" spans="2:5">
      <c r="B1213" s="62" t="s">
        <v>1725</v>
      </c>
      <c r="C1213" s="46" t="s">
        <v>2127</v>
      </c>
      <c r="D1213" s="47">
        <v>3.6</v>
      </c>
      <c r="E1213" s="47">
        <v>4.59</v>
      </c>
    </row>
    <row r="1214" spans="2:5">
      <c r="B1214" s="62" t="s">
        <v>1725</v>
      </c>
      <c r="C1214" s="46" t="s">
        <v>2127</v>
      </c>
      <c r="D1214" s="47">
        <v>4.5999999999999996</v>
      </c>
      <c r="E1214" s="47">
        <v>5.87</v>
      </c>
    </row>
    <row r="1215" spans="2:5">
      <c r="B1215" s="62" t="s">
        <v>1725</v>
      </c>
      <c r="C1215" s="46" t="s">
        <v>2127</v>
      </c>
      <c r="D1215" s="47">
        <v>3.1</v>
      </c>
      <c r="E1215" s="47">
        <v>3.96</v>
      </c>
    </row>
    <row r="1216" spans="2:5">
      <c r="B1216" s="62" t="s">
        <v>1725</v>
      </c>
      <c r="C1216" s="46" t="s">
        <v>2127</v>
      </c>
      <c r="D1216" s="47">
        <v>5.2</v>
      </c>
      <c r="E1216" s="47">
        <v>6.64</v>
      </c>
    </row>
    <row r="1217" spans="2:5">
      <c r="B1217" s="62" t="s">
        <v>1729</v>
      </c>
      <c r="C1217" s="46" t="s">
        <v>2128</v>
      </c>
      <c r="D1217" s="47">
        <v>0</v>
      </c>
      <c r="E1217" s="47">
        <v>0</v>
      </c>
    </row>
    <row r="1218" spans="2:5">
      <c r="B1218" s="62" t="s">
        <v>1729</v>
      </c>
      <c r="C1218" s="46" t="s">
        <v>2128</v>
      </c>
      <c r="D1218" s="47">
        <v>0</v>
      </c>
      <c r="E1218" s="47">
        <v>0</v>
      </c>
    </row>
    <row r="1219" spans="2:5">
      <c r="B1219" s="62" t="s">
        <v>1729</v>
      </c>
      <c r="C1219" s="46" t="s">
        <v>2128</v>
      </c>
      <c r="D1219" s="47">
        <v>0</v>
      </c>
      <c r="E1219" s="47">
        <v>0</v>
      </c>
    </row>
    <row r="1220" spans="2:5">
      <c r="B1220" s="62" t="s">
        <v>1729</v>
      </c>
      <c r="C1220" s="46" t="s">
        <v>2128</v>
      </c>
      <c r="D1220" s="47">
        <v>3.6</v>
      </c>
      <c r="E1220" s="47">
        <v>4.59</v>
      </c>
    </row>
    <row r="1221" spans="2:5">
      <c r="B1221" s="62" t="s">
        <v>1729</v>
      </c>
      <c r="C1221" s="46" t="s">
        <v>2128</v>
      </c>
      <c r="D1221" s="47">
        <v>4.5999999999999996</v>
      </c>
      <c r="E1221" s="47">
        <v>5.87</v>
      </c>
    </row>
    <row r="1222" spans="2:5">
      <c r="B1222" s="62" t="s">
        <v>1729</v>
      </c>
      <c r="C1222" s="46" t="s">
        <v>2128</v>
      </c>
      <c r="D1222" s="47">
        <v>3.1</v>
      </c>
      <c r="E1222" s="47">
        <v>3.96</v>
      </c>
    </row>
    <row r="1223" spans="2:5">
      <c r="B1223" s="62" t="s">
        <v>1729</v>
      </c>
      <c r="C1223" s="46" t="s">
        <v>2128</v>
      </c>
      <c r="D1223" s="47">
        <v>5.2</v>
      </c>
      <c r="E1223" s="47">
        <v>6.64</v>
      </c>
    </row>
    <row r="1224" spans="2:5">
      <c r="B1224" s="62" t="s">
        <v>1729</v>
      </c>
      <c r="C1224" s="46" t="s">
        <v>2742</v>
      </c>
      <c r="D1224" s="47">
        <v>0</v>
      </c>
      <c r="E1224" s="47">
        <v>0</v>
      </c>
    </row>
    <row r="1225" spans="2:5">
      <c r="B1225" s="62" t="s">
        <v>1729</v>
      </c>
      <c r="C1225" s="46" t="s">
        <v>2761</v>
      </c>
      <c r="D1225" s="47">
        <v>0</v>
      </c>
      <c r="E1225" s="47">
        <v>0</v>
      </c>
    </row>
    <row r="1226" spans="2:5">
      <c r="B1226" s="62" t="s">
        <v>1729</v>
      </c>
      <c r="C1226" s="46" t="s">
        <v>2782</v>
      </c>
      <c r="D1226" s="47">
        <v>0</v>
      </c>
      <c r="E1226" s="47">
        <v>0</v>
      </c>
    </row>
    <row r="1227" spans="2:5">
      <c r="B1227" s="62" t="s">
        <v>1729</v>
      </c>
      <c r="C1227" s="46" t="s">
        <v>2803</v>
      </c>
      <c r="D1227" s="47">
        <v>0</v>
      </c>
      <c r="E1227" s="47">
        <v>0</v>
      </c>
    </row>
    <row r="1228" spans="2:5">
      <c r="B1228" s="62" t="s">
        <v>1729</v>
      </c>
      <c r="C1228" s="46" t="s">
        <v>2823</v>
      </c>
      <c r="D1228" s="47">
        <v>0</v>
      </c>
      <c r="E1228" s="47">
        <v>0</v>
      </c>
    </row>
    <row r="1229" spans="2:5">
      <c r="B1229" s="62" t="s">
        <v>1731</v>
      </c>
      <c r="C1229" s="46" t="s">
        <v>2129</v>
      </c>
      <c r="D1229" s="47">
        <v>0</v>
      </c>
      <c r="E1229" s="47">
        <v>0</v>
      </c>
    </row>
    <row r="1230" spans="2:5">
      <c r="B1230" s="62" t="s">
        <v>1731</v>
      </c>
      <c r="C1230" s="46" t="s">
        <v>2129</v>
      </c>
      <c r="D1230" s="47">
        <v>0</v>
      </c>
      <c r="E1230" s="47">
        <v>0</v>
      </c>
    </row>
    <row r="1231" spans="2:5">
      <c r="B1231" s="62" t="s">
        <v>1731</v>
      </c>
      <c r="C1231" s="46" t="s">
        <v>2129</v>
      </c>
      <c r="D1231" s="47">
        <v>0</v>
      </c>
      <c r="E1231" s="47">
        <v>0</v>
      </c>
    </row>
    <row r="1232" spans="2:5">
      <c r="B1232" s="62" t="s">
        <v>1731</v>
      </c>
      <c r="C1232" s="46" t="s">
        <v>2129</v>
      </c>
      <c r="D1232" s="47">
        <v>3.6</v>
      </c>
      <c r="E1232" s="47">
        <v>4.59</v>
      </c>
    </row>
    <row r="1233" spans="2:5">
      <c r="B1233" s="62" t="s">
        <v>1731</v>
      </c>
      <c r="C1233" s="46" t="s">
        <v>2129</v>
      </c>
      <c r="D1233" s="47">
        <v>4.5999999999999996</v>
      </c>
      <c r="E1233" s="47">
        <v>5.87</v>
      </c>
    </row>
    <row r="1234" spans="2:5">
      <c r="B1234" s="62" t="s">
        <v>1731</v>
      </c>
      <c r="C1234" s="46" t="s">
        <v>2129</v>
      </c>
      <c r="D1234" s="47">
        <v>3.1</v>
      </c>
      <c r="E1234" s="47">
        <v>3.96</v>
      </c>
    </row>
    <row r="1235" spans="2:5">
      <c r="B1235" s="62" t="s">
        <v>1731</v>
      </c>
      <c r="C1235" s="46" t="s">
        <v>2129</v>
      </c>
      <c r="D1235" s="47">
        <v>5.2</v>
      </c>
      <c r="E1235" s="47">
        <v>6.64</v>
      </c>
    </row>
    <row r="1236" spans="2:5">
      <c r="B1236" s="62" t="s">
        <v>1731</v>
      </c>
      <c r="C1236" s="46" t="s">
        <v>2743</v>
      </c>
      <c r="D1236" s="47">
        <v>0</v>
      </c>
      <c r="E1236" s="47">
        <v>0</v>
      </c>
    </row>
    <row r="1237" spans="2:5">
      <c r="B1237" s="62" t="s">
        <v>1731</v>
      </c>
      <c r="C1237" s="46" t="s">
        <v>2762</v>
      </c>
      <c r="D1237" s="47">
        <v>0</v>
      </c>
      <c r="E1237" s="47">
        <v>0</v>
      </c>
    </row>
    <row r="1238" spans="2:5">
      <c r="B1238" s="62" t="s">
        <v>1731</v>
      </c>
      <c r="C1238" s="46" t="s">
        <v>2783</v>
      </c>
      <c r="D1238" s="47">
        <v>0</v>
      </c>
      <c r="E1238" s="47">
        <v>0</v>
      </c>
    </row>
    <row r="1239" spans="2:5">
      <c r="B1239" s="62" t="s">
        <v>1731</v>
      </c>
      <c r="C1239" s="46" t="s">
        <v>2804</v>
      </c>
      <c r="D1239" s="47">
        <v>0</v>
      </c>
      <c r="E1239" s="47">
        <v>0</v>
      </c>
    </row>
    <row r="1240" spans="2:5">
      <c r="B1240" s="62" t="s">
        <v>1731</v>
      </c>
      <c r="C1240" s="46" t="s">
        <v>2824</v>
      </c>
      <c r="D1240" s="47">
        <v>0</v>
      </c>
      <c r="E1240" s="47">
        <v>0</v>
      </c>
    </row>
    <row r="1241" spans="2:5">
      <c r="B1241" s="62" t="s">
        <v>1705</v>
      </c>
      <c r="C1241" s="46" t="s">
        <v>2130</v>
      </c>
      <c r="D1241" s="47">
        <v>0</v>
      </c>
      <c r="E1241" s="47">
        <v>0</v>
      </c>
    </row>
    <row r="1242" spans="2:5">
      <c r="B1242" s="62" t="s">
        <v>1705</v>
      </c>
      <c r="C1242" s="46" t="s">
        <v>2130</v>
      </c>
      <c r="D1242" s="47">
        <v>0</v>
      </c>
      <c r="E1242" s="47">
        <v>0</v>
      </c>
    </row>
    <row r="1243" spans="2:5">
      <c r="B1243" s="62" t="s">
        <v>1705</v>
      </c>
      <c r="C1243" s="46" t="s">
        <v>2130</v>
      </c>
      <c r="D1243" s="47">
        <v>0</v>
      </c>
      <c r="E1243" s="47">
        <v>0</v>
      </c>
    </row>
    <row r="1244" spans="2:5">
      <c r="B1244" s="62" t="s">
        <v>1705</v>
      </c>
      <c r="C1244" s="46" t="s">
        <v>2130</v>
      </c>
      <c r="D1244" s="47">
        <v>3.6</v>
      </c>
      <c r="E1244" s="47">
        <v>4.59</v>
      </c>
    </row>
    <row r="1245" spans="2:5">
      <c r="B1245" s="62" t="s">
        <v>1705</v>
      </c>
      <c r="C1245" s="46" t="s">
        <v>2130</v>
      </c>
      <c r="D1245" s="47">
        <v>4.5999999999999996</v>
      </c>
      <c r="E1245" s="47">
        <v>5.87</v>
      </c>
    </row>
    <row r="1246" spans="2:5">
      <c r="B1246" s="62" t="s">
        <v>1705</v>
      </c>
      <c r="C1246" s="46" t="s">
        <v>2130</v>
      </c>
      <c r="D1246" s="47">
        <v>3.1</v>
      </c>
      <c r="E1246" s="47">
        <v>3.96</v>
      </c>
    </row>
    <row r="1247" spans="2:5">
      <c r="B1247" s="62" t="s">
        <v>1705</v>
      </c>
      <c r="C1247" s="46" t="s">
        <v>2130</v>
      </c>
      <c r="D1247" s="47">
        <v>5.2</v>
      </c>
      <c r="E1247" s="47">
        <v>6.64</v>
      </c>
    </row>
    <row r="1248" spans="2:5">
      <c r="B1248" s="62" t="s">
        <v>1705</v>
      </c>
      <c r="C1248" s="46" t="s">
        <v>2744</v>
      </c>
      <c r="D1248" s="47">
        <v>0</v>
      </c>
      <c r="E1248" s="47">
        <v>0</v>
      </c>
    </row>
    <row r="1249" spans="2:5">
      <c r="B1249" s="62" t="s">
        <v>1705</v>
      </c>
      <c r="C1249" s="46" t="s">
        <v>2763</v>
      </c>
      <c r="D1249" s="47">
        <v>0</v>
      </c>
      <c r="E1249" s="47">
        <v>0</v>
      </c>
    </row>
    <row r="1250" spans="2:5">
      <c r="B1250" s="62" t="s">
        <v>1705</v>
      </c>
      <c r="C1250" s="46" t="s">
        <v>2784</v>
      </c>
      <c r="D1250" s="47">
        <v>0</v>
      </c>
      <c r="E1250" s="47">
        <v>0</v>
      </c>
    </row>
    <row r="1251" spans="2:5">
      <c r="B1251" s="62" t="s">
        <v>1705</v>
      </c>
      <c r="C1251" s="46" t="s">
        <v>2805</v>
      </c>
      <c r="D1251" s="47">
        <v>0</v>
      </c>
      <c r="E1251" s="47">
        <v>0</v>
      </c>
    </row>
    <row r="1252" spans="2:5">
      <c r="B1252" s="62" t="s">
        <v>1705</v>
      </c>
      <c r="C1252" s="46" t="s">
        <v>2825</v>
      </c>
      <c r="D1252" s="47">
        <v>0</v>
      </c>
      <c r="E1252" s="47">
        <v>0</v>
      </c>
    </row>
    <row r="1253" spans="2:5">
      <c r="B1253" s="62" t="s">
        <v>1733</v>
      </c>
      <c r="C1253" s="46" t="s">
        <v>2131</v>
      </c>
      <c r="D1253" s="47">
        <v>0</v>
      </c>
      <c r="E1253" s="47">
        <v>0</v>
      </c>
    </row>
    <row r="1254" spans="2:5">
      <c r="B1254" s="62" t="s">
        <v>1733</v>
      </c>
      <c r="C1254" s="46" t="s">
        <v>2131</v>
      </c>
      <c r="D1254" s="47">
        <v>0</v>
      </c>
      <c r="E1254" s="47">
        <v>0</v>
      </c>
    </row>
    <row r="1255" spans="2:5">
      <c r="B1255" s="62" t="s">
        <v>1733</v>
      </c>
      <c r="C1255" s="46" t="s">
        <v>2131</v>
      </c>
      <c r="D1255" s="47">
        <v>0</v>
      </c>
      <c r="E1255" s="47">
        <v>0</v>
      </c>
    </row>
    <row r="1256" spans="2:5">
      <c r="B1256" s="62" t="s">
        <v>1733</v>
      </c>
      <c r="C1256" s="46" t="s">
        <v>2131</v>
      </c>
      <c r="D1256" s="47">
        <v>3.6</v>
      </c>
      <c r="E1256" s="47">
        <v>4.59</v>
      </c>
    </row>
    <row r="1257" spans="2:5">
      <c r="B1257" s="62" t="s">
        <v>1733</v>
      </c>
      <c r="C1257" s="46" t="s">
        <v>2131</v>
      </c>
      <c r="D1257" s="47">
        <v>4.5999999999999996</v>
      </c>
      <c r="E1257" s="47">
        <v>5.87</v>
      </c>
    </row>
    <row r="1258" spans="2:5">
      <c r="B1258" s="62" t="s">
        <v>1733</v>
      </c>
      <c r="C1258" s="46" t="s">
        <v>2131</v>
      </c>
      <c r="D1258" s="47">
        <v>3.1</v>
      </c>
      <c r="E1258" s="47">
        <v>3.96</v>
      </c>
    </row>
    <row r="1259" spans="2:5">
      <c r="B1259" s="62" t="s">
        <v>1733</v>
      </c>
      <c r="C1259" s="46" t="s">
        <v>2131</v>
      </c>
      <c r="D1259" s="47">
        <v>5.2</v>
      </c>
      <c r="E1259" s="47">
        <v>6.64</v>
      </c>
    </row>
    <row r="1260" spans="2:5">
      <c r="B1260" s="62" t="s">
        <v>1733</v>
      </c>
      <c r="C1260" s="46" t="s">
        <v>2745</v>
      </c>
      <c r="D1260" s="47">
        <v>0</v>
      </c>
      <c r="E1260" s="47">
        <v>0</v>
      </c>
    </row>
    <row r="1261" spans="2:5">
      <c r="B1261" s="62" t="s">
        <v>1733</v>
      </c>
      <c r="C1261" s="46" t="s">
        <v>2764</v>
      </c>
      <c r="D1261" s="47">
        <v>0</v>
      </c>
      <c r="E1261" s="47">
        <v>0</v>
      </c>
    </row>
    <row r="1262" spans="2:5">
      <c r="B1262" s="62" t="s">
        <v>1733</v>
      </c>
      <c r="C1262" s="46" t="s">
        <v>2785</v>
      </c>
      <c r="D1262" s="47">
        <v>0</v>
      </c>
      <c r="E1262" s="47">
        <v>0</v>
      </c>
    </row>
    <row r="1263" spans="2:5">
      <c r="B1263" s="62" t="s">
        <v>1733</v>
      </c>
      <c r="C1263" s="46" t="s">
        <v>2806</v>
      </c>
      <c r="D1263" s="47">
        <v>0</v>
      </c>
      <c r="E1263" s="47">
        <v>0</v>
      </c>
    </row>
    <row r="1264" spans="2:5">
      <c r="B1264" s="62" t="s">
        <v>1735</v>
      </c>
      <c r="C1264" s="46" t="s">
        <v>2132</v>
      </c>
      <c r="D1264" s="47">
        <v>0</v>
      </c>
      <c r="E1264" s="47">
        <v>0</v>
      </c>
    </row>
    <row r="1265" spans="2:5">
      <c r="B1265" s="62" t="s">
        <v>1735</v>
      </c>
      <c r="C1265" s="46" t="s">
        <v>2132</v>
      </c>
      <c r="D1265" s="47">
        <v>0</v>
      </c>
      <c r="E1265" s="47">
        <v>0</v>
      </c>
    </row>
    <row r="1266" spans="2:5">
      <c r="B1266" s="62" t="s">
        <v>1735</v>
      </c>
      <c r="C1266" s="46" t="s">
        <v>2132</v>
      </c>
      <c r="D1266" s="47">
        <v>0</v>
      </c>
      <c r="E1266" s="47">
        <v>0</v>
      </c>
    </row>
    <row r="1267" spans="2:5">
      <c r="B1267" s="62" t="s">
        <v>1735</v>
      </c>
      <c r="C1267" s="46" t="s">
        <v>2132</v>
      </c>
      <c r="D1267" s="47">
        <v>3.6</v>
      </c>
      <c r="E1267" s="47">
        <v>4.59</v>
      </c>
    </row>
    <row r="1268" spans="2:5">
      <c r="B1268" s="62" t="s">
        <v>1735</v>
      </c>
      <c r="C1268" s="46" t="s">
        <v>2132</v>
      </c>
      <c r="D1268" s="47">
        <v>4.5999999999999996</v>
      </c>
      <c r="E1268" s="47">
        <v>5.87</v>
      </c>
    </row>
    <row r="1269" spans="2:5">
      <c r="B1269" s="62" t="s">
        <v>1735</v>
      </c>
      <c r="C1269" s="46" t="s">
        <v>2132</v>
      </c>
      <c r="D1269" s="47">
        <v>3.1</v>
      </c>
      <c r="E1269" s="47">
        <v>3.96</v>
      </c>
    </row>
    <row r="1270" spans="2:5">
      <c r="B1270" s="62" t="s">
        <v>1735</v>
      </c>
      <c r="C1270" s="46" t="s">
        <v>2132</v>
      </c>
      <c r="D1270" s="47">
        <v>5.2</v>
      </c>
      <c r="E1270" s="47">
        <v>6.64</v>
      </c>
    </row>
    <row r="1271" spans="2:5">
      <c r="B1271" s="62" t="s">
        <v>1735</v>
      </c>
      <c r="C1271" s="46" t="s">
        <v>2746</v>
      </c>
      <c r="D1271" s="47">
        <v>0</v>
      </c>
      <c r="E1271" s="47">
        <v>0</v>
      </c>
    </row>
    <row r="1272" spans="2:5">
      <c r="B1272" s="62" t="s">
        <v>1735</v>
      </c>
      <c r="C1272" s="46" t="s">
        <v>2765</v>
      </c>
      <c r="D1272" s="47">
        <v>0</v>
      </c>
      <c r="E1272" s="47">
        <v>0</v>
      </c>
    </row>
    <row r="1273" spans="2:5">
      <c r="B1273" s="62" t="s">
        <v>1735</v>
      </c>
      <c r="C1273" s="46" t="s">
        <v>2786</v>
      </c>
      <c r="D1273" s="47">
        <v>0</v>
      </c>
      <c r="E1273" s="47">
        <v>0</v>
      </c>
    </row>
    <row r="1274" spans="2:5">
      <c r="B1274" s="62" t="s">
        <v>1735</v>
      </c>
      <c r="C1274" s="46" t="s">
        <v>2807</v>
      </c>
      <c r="D1274" s="47">
        <v>0</v>
      </c>
      <c r="E1274" s="47">
        <v>0</v>
      </c>
    </row>
    <row r="1275" spans="2:5">
      <c r="B1275" s="62" t="s">
        <v>1735</v>
      </c>
      <c r="C1275" s="46" t="s">
        <v>2826</v>
      </c>
      <c r="D1275" s="47">
        <v>0</v>
      </c>
      <c r="E1275" s="47">
        <v>0</v>
      </c>
    </row>
    <row r="1276" spans="2:5">
      <c r="B1276" s="62" t="s">
        <v>1737</v>
      </c>
      <c r="C1276" s="46" t="s">
        <v>2133</v>
      </c>
      <c r="D1276" s="47">
        <v>0</v>
      </c>
      <c r="E1276" s="47">
        <v>0</v>
      </c>
    </row>
    <row r="1277" spans="2:5">
      <c r="B1277" s="62" t="s">
        <v>1737</v>
      </c>
      <c r="C1277" s="46" t="s">
        <v>2133</v>
      </c>
      <c r="D1277" s="47">
        <v>0</v>
      </c>
      <c r="E1277" s="47">
        <v>0</v>
      </c>
    </row>
    <row r="1278" spans="2:5">
      <c r="B1278" s="62" t="s">
        <v>1737</v>
      </c>
      <c r="C1278" s="46" t="s">
        <v>2133</v>
      </c>
      <c r="D1278" s="47">
        <v>0</v>
      </c>
      <c r="E1278" s="47">
        <v>0</v>
      </c>
    </row>
    <row r="1279" spans="2:5">
      <c r="B1279" s="62" t="s">
        <v>1737</v>
      </c>
      <c r="C1279" s="46" t="s">
        <v>2133</v>
      </c>
      <c r="D1279" s="47">
        <v>3.6</v>
      </c>
      <c r="E1279" s="47">
        <v>4.59</v>
      </c>
    </row>
    <row r="1280" spans="2:5">
      <c r="B1280" s="62" t="s">
        <v>1737</v>
      </c>
      <c r="C1280" s="46" t="s">
        <v>2133</v>
      </c>
      <c r="D1280" s="47">
        <v>4.5999999999999996</v>
      </c>
      <c r="E1280" s="47">
        <v>5.87</v>
      </c>
    </row>
    <row r="1281" spans="2:5">
      <c r="B1281" s="62" t="s">
        <v>1737</v>
      </c>
      <c r="C1281" s="46" t="s">
        <v>2133</v>
      </c>
      <c r="D1281" s="47">
        <v>3.1</v>
      </c>
      <c r="E1281" s="47">
        <v>3.96</v>
      </c>
    </row>
    <row r="1282" spans="2:5">
      <c r="B1282" s="62" t="s">
        <v>1737</v>
      </c>
      <c r="C1282" s="46" t="s">
        <v>2133</v>
      </c>
      <c r="D1282" s="47">
        <v>5.2</v>
      </c>
      <c r="E1282" s="47">
        <v>6.64</v>
      </c>
    </row>
    <row r="1283" spans="2:5">
      <c r="B1283" s="62" t="s">
        <v>1737</v>
      </c>
      <c r="C1283" s="46" t="s">
        <v>2747</v>
      </c>
      <c r="D1283" s="47">
        <v>0</v>
      </c>
      <c r="E1283" s="47">
        <v>0</v>
      </c>
    </row>
    <row r="1284" spans="2:5">
      <c r="B1284" s="62" t="s">
        <v>1737</v>
      </c>
      <c r="C1284" s="46" t="s">
        <v>2766</v>
      </c>
      <c r="D1284" s="47">
        <v>0</v>
      </c>
      <c r="E1284" s="47">
        <v>0</v>
      </c>
    </row>
    <row r="1285" spans="2:5">
      <c r="B1285" s="62" t="s">
        <v>1737</v>
      </c>
      <c r="C1285" s="46" t="s">
        <v>2787</v>
      </c>
      <c r="D1285" s="47">
        <v>0</v>
      </c>
      <c r="E1285" s="47">
        <v>0</v>
      </c>
    </row>
    <row r="1286" spans="2:5">
      <c r="B1286" s="62" t="s">
        <v>1737</v>
      </c>
      <c r="C1286" s="46" t="s">
        <v>2808</v>
      </c>
      <c r="D1286" s="47">
        <v>0</v>
      </c>
      <c r="E1286" s="47">
        <v>0</v>
      </c>
    </row>
    <row r="1287" spans="2:5">
      <c r="B1287" s="62" t="s">
        <v>1737</v>
      </c>
      <c r="C1287" s="46" t="s">
        <v>2827</v>
      </c>
      <c r="D1287" s="47">
        <v>0</v>
      </c>
      <c r="E1287" s="47">
        <v>0</v>
      </c>
    </row>
    <row r="1288" spans="2:5">
      <c r="B1288" s="62" t="s">
        <v>1739</v>
      </c>
      <c r="C1288" s="46" t="s">
        <v>2134</v>
      </c>
      <c r="D1288" s="47">
        <v>0</v>
      </c>
      <c r="E1288" s="47">
        <v>0</v>
      </c>
    </row>
    <row r="1289" spans="2:5">
      <c r="B1289" s="62" t="s">
        <v>1739</v>
      </c>
      <c r="C1289" s="46" t="s">
        <v>2134</v>
      </c>
      <c r="D1289" s="47">
        <v>0</v>
      </c>
      <c r="E1289" s="47">
        <v>0</v>
      </c>
    </row>
    <row r="1290" spans="2:5">
      <c r="B1290" s="62" t="s">
        <v>1739</v>
      </c>
      <c r="C1290" s="46" t="s">
        <v>2134</v>
      </c>
      <c r="D1290" s="47">
        <v>0</v>
      </c>
      <c r="E1290" s="47">
        <v>0</v>
      </c>
    </row>
    <row r="1291" spans="2:5">
      <c r="B1291" s="62" t="s">
        <v>1739</v>
      </c>
      <c r="C1291" s="46" t="s">
        <v>2134</v>
      </c>
      <c r="D1291" s="47">
        <v>3.6</v>
      </c>
      <c r="E1291" s="47">
        <v>4.59</v>
      </c>
    </row>
    <row r="1292" spans="2:5">
      <c r="B1292" s="62" t="s">
        <v>1739</v>
      </c>
      <c r="C1292" s="46" t="s">
        <v>2134</v>
      </c>
      <c r="D1292" s="47">
        <v>4.5999999999999996</v>
      </c>
      <c r="E1292" s="47">
        <v>5.87</v>
      </c>
    </row>
    <row r="1293" spans="2:5">
      <c r="B1293" s="62" t="s">
        <v>1739</v>
      </c>
      <c r="C1293" s="46" t="s">
        <v>2134</v>
      </c>
      <c r="D1293" s="47">
        <v>3.1</v>
      </c>
      <c r="E1293" s="47">
        <v>3.96</v>
      </c>
    </row>
    <row r="1294" spans="2:5">
      <c r="B1294" s="62" t="s">
        <v>1739</v>
      </c>
      <c r="C1294" s="46" t="s">
        <v>2134</v>
      </c>
      <c r="D1294" s="47">
        <v>5.2</v>
      </c>
      <c r="E1294" s="47">
        <v>6.64</v>
      </c>
    </row>
    <row r="1295" spans="2:5">
      <c r="B1295" s="62" t="s">
        <v>1739</v>
      </c>
      <c r="C1295" s="46" t="s">
        <v>2748</v>
      </c>
      <c r="D1295" s="47">
        <v>0</v>
      </c>
      <c r="E1295" s="47">
        <v>0</v>
      </c>
    </row>
    <row r="1296" spans="2:5">
      <c r="B1296" s="62" t="s">
        <v>1739</v>
      </c>
      <c r="C1296" s="46" t="s">
        <v>2767</v>
      </c>
      <c r="D1296" s="47">
        <v>0</v>
      </c>
      <c r="E1296" s="47">
        <v>0</v>
      </c>
    </row>
    <row r="1297" spans="2:5">
      <c r="B1297" s="62" t="s">
        <v>1739</v>
      </c>
      <c r="C1297" s="46" t="s">
        <v>2788</v>
      </c>
      <c r="D1297" s="47">
        <v>0</v>
      </c>
      <c r="E1297" s="47">
        <v>0</v>
      </c>
    </row>
    <row r="1298" spans="2:5">
      <c r="B1298" s="62" t="s">
        <v>1739</v>
      </c>
      <c r="C1298" s="46" t="s">
        <v>2809</v>
      </c>
      <c r="D1298" s="47">
        <v>0</v>
      </c>
      <c r="E1298" s="47">
        <v>0</v>
      </c>
    </row>
    <row r="1299" spans="2:5">
      <c r="B1299" s="62" t="s">
        <v>1739</v>
      </c>
      <c r="C1299" s="46" t="s">
        <v>2828</v>
      </c>
      <c r="D1299" s="47">
        <v>0</v>
      </c>
      <c r="E1299" s="47">
        <v>0</v>
      </c>
    </row>
    <row r="1300" spans="2:5">
      <c r="B1300" s="62" t="s">
        <v>1741</v>
      </c>
      <c r="C1300" s="46" t="s">
        <v>2135</v>
      </c>
      <c r="D1300" s="47">
        <v>0</v>
      </c>
      <c r="E1300" s="47">
        <v>0</v>
      </c>
    </row>
    <row r="1301" spans="2:5">
      <c r="B1301" s="62" t="s">
        <v>1741</v>
      </c>
      <c r="C1301" s="46" t="s">
        <v>2135</v>
      </c>
      <c r="D1301" s="47">
        <v>0</v>
      </c>
      <c r="E1301" s="47">
        <v>0</v>
      </c>
    </row>
    <row r="1302" spans="2:5">
      <c r="B1302" s="62" t="s">
        <v>1741</v>
      </c>
      <c r="C1302" s="46" t="s">
        <v>2135</v>
      </c>
      <c r="D1302" s="47">
        <v>0</v>
      </c>
      <c r="E1302" s="47">
        <v>0</v>
      </c>
    </row>
    <row r="1303" spans="2:5">
      <c r="B1303" s="62" t="s">
        <v>1741</v>
      </c>
      <c r="C1303" s="46" t="s">
        <v>2135</v>
      </c>
      <c r="D1303" s="47">
        <v>3.6</v>
      </c>
      <c r="E1303" s="47">
        <v>4.59</v>
      </c>
    </row>
    <row r="1304" spans="2:5">
      <c r="B1304" s="62" t="s">
        <v>1741</v>
      </c>
      <c r="C1304" s="46" t="s">
        <v>2135</v>
      </c>
      <c r="D1304" s="47">
        <v>4.5999999999999996</v>
      </c>
      <c r="E1304" s="47">
        <v>5.87</v>
      </c>
    </row>
    <row r="1305" spans="2:5">
      <c r="B1305" s="62" t="s">
        <v>1741</v>
      </c>
      <c r="C1305" s="46" t="s">
        <v>2135</v>
      </c>
      <c r="D1305" s="47">
        <v>3.1</v>
      </c>
      <c r="E1305" s="47">
        <v>3.96</v>
      </c>
    </row>
    <row r="1306" spans="2:5">
      <c r="B1306" s="62" t="s">
        <v>1741</v>
      </c>
      <c r="C1306" s="46" t="s">
        <v>2135</v>
      </c>
      <c r="D1306" s="47">
        <v>5.2</v>
      </c>
      <c r="E1306" s="47">
        <v>6.64</v>
      </c>
    </row>
    <row r="1307" spans="2:5">
      <c r="B1307" s="62" t="s">
        <v>1741</v>
      </c>
      <c r="C1307" s="46" t="s">
        <v>2749</v>
      </c>
      <c r="D1307" s="47">
        <v>0</v>
      </c>
      <c r="E1307" s="47">
        <v>0</v>
      </c>
    </row>
    <row r="1308" spans="2:5">
      <c r="B1308" s="62" t="s">
        <v>1741</v>
      </c>
      <c r="C1308" s="46" t="s">
        <v>2768</v>
      </c>
      <c r="D1308" s="47">
        <v>0</v>
      </c>
      <c r="E1308" s="47">
        <v>0</v>
      </c>
    </row>
    <row r="1309" spans="2:5">
      <c r="B1309" s="62" t="s">
        <v>1741</v>
      </c>
      <c r="C1309" s="46" t="s">
        <v>2789</v>
      </c>
      <c r="D1309" s="47">
        <v>0</v>
      </c>
      <c r="E1309" s="47">
        <v>0</v>
      </c>
    </row>
    <row r="1310" spans="2:5">
      <c r="B1310" s="62" t="s">
        <v>1741</v>
      </c>
      <c r="C1310" s="46" t="s">
        <v>2810</v>
      </c>
      <c r="D1310" s="47">
        <v>0</v>
      </c>
      <c r="E1310" s="47">
        <v>0</v>
      </c>
    </row>
    <row r="1311" spans="2:5">
      <c r="B1311" s="62" t="s">
        <v>1741</v>
      </c>
      <c r="C1311" s="46" t="s">
        <v>2829</v>
      </c>
      <c r="D1311" s="47">
        <v>0</v>
      </c>
      <c r="E1311" s="47">
        <v>0</v>
      </c>
    </row>
    <row r="1312" spans="2:5">
      <c r="B1312" s="62" t="s">
        <v>1741</v>
      </c>
      <c r="C1312" s="46" t="s">
        <v>2833</v>
      </c>
      <c r="D1312" s="47">
        <v>0</v>
      </c>
      <c r="E1312" s="47">
        <v>0</v>
      </c>
    </row>
    <row r="1313" spans="2:5">
      <c r="B1313" s="62" t="s">
        <v>1743</v>
      </c>
      <c r="C1313" s="46" t="s">
        <v>2136</v>
      </c>
      <c r="D1313" s="47">
        <v>0</v>
      </c>
      <c r="E1313" s="47">
        <v>0</v>
      </c>
    </row>
    <row r="1314" spans="2:5">
      <c r="B1314" s="62" t="s">
        <v>1743</v>
      </c>
      <c r="C1314" s="46" t="s">
        <v>2136</v>
      </c>
      <c r="D1314" s="47">
        <v>0</v>
      </c>
      <c r="E1314" s="47">
        <v>0</v>
      </c>
    </row>
    <row r="1315" spans="2:5">
      <c r="B1315" s="62" t="s">
        <v>1743</v>
      </c>
      <c r="C1315" s="46" t="s">
        <v>2136</v>
      </c>
      <c r="D1315" s="47">
        <v>0</v>
      </c>
      <c r="E1315" s="47">
        <v>0</v>
      </c>
    </row>
    <row r="1316" spans="2:5">
      <c r="B1316" s="62" t="s">
        <v>1743</v>
      </c>
      <c r="C1316" s="46" t="s">
        <v>2136</v>
      </c>
      <c r="D1316" s="47">
        <v>3.6</v>
      </c>
      <c r="E1316" s="47">
        <v>4.59</v>
      </c>
    </row>
    <row r="1317" spans="2:5">
      <c r="B1317" s="62" t="s">
        <v>1743</v>
      </c>
      <c r="C1317" s="46" t="s">
        <v>2136</v>
      </c>
      <c r="D1317" s="47">
        <v>4.5999999999999996</v>
      </c>
      <c r="E1317" s="47">
        <v>5.87</v>
      </c>
    </row>
    <row r="1318" spans="2:5">
      <c r="B1318" s="62" t="s">
        <v>1743</v>
      </c>
      <c r="C1318" s="46" t="s">
        <v>2136</v>
      </c>
      <c r="D1318" s="47">
        <v>3.1</v>
      </c>
      <c r="E1318" s="47">
        <v>3.96</v>
      </c>
    </row>
    <row r="1319" spans="2:5">
      <c r="B1319" s="62" t="s">
        <v>1743</v>
      </c>
      <c r="C1319" s="46" t="s">
        <v>2136</v>
      </c>
      <c r="D1319" s="47">
        <v>5.2</v>
      </c>
      <c r="E1319" s="47">
        <v>6.64</v>
      </c>
    </row>
    <row r="1320" spans="2:5">
      <c r="B1320" s="62" t="s">
        <v>1743</v>
      </c>
      <c r="C1320" s="46" t="s">
        <v>2750</v>
      </c>
      <c r="D1320" s="47">
        <v>0</v>
      </c>
      <c r="E1320" s="47">
        <v>0</v>
      </c>
    </row>
    <row r="1321" spans="2:5">
      <c r="B1321" s="62" t="s">
        <v>1743</v>
      </c>
      <c r="C1321" s="46" t="s">
        <v>2769</v>
      </c>
      <c r="D1321" s="47">
        <v>0</v>
      </c>
      <c r="E1321" s="47">
        <v>0</v>
      </c>
    </row>
    <row r="1322" spans="2:5">
      <c r="B1322" s="62" t="s">
        <v>1743</v>
      </c>
      <c r="C1322" s="46" t="s">
        <v>2790</v>
      </c>
      <c r="D1322" s="47">
        <v>0</v>
      </c>
      <c r="E1322" s="47">
        <v>0</v>
      </c>
    </row>
    <row r="1323" spans="2:5">
      <c r="B1323" s="62" t="s">
        <v>1743</v>
      </c>
      <c r="C1323" s="46" t="s">
        <v>2811</v>
      </c>
      <c r="D1323" s="47">
        <v>0</v>
      </c>
      <c r="E1323" s="47">
        <v>0</v>
      </c>
    </row>
    <row r="1324" spans="2:5">
      <c r="B1324" s="62" t="s">
        <v>1745</v>
      </c>
      <c r="C1324" s="46" t="s">
        <v>2137</v>
      </c>
      <c r="D1324" s="47">
        <v>0</v>
      </c>
      <c r="E1324" s="47">
        <v>0</v>
      </c>
    </row>
    <row r="1325" spans="2:5">
      <c r="B1325" s="62" t="s">
        <v>1745</v>
      </c>
      <c r="C1325" s="46" t="s">
        <v>2137</v>
      </c>
      <c r="D1325" s="47">
        <v>0</v>
      </c>
      <c r="E1325" s="47">
        <v>0</v>
      </c>
    </row>
    <row r="1326" spans="2:5">
      <c r="B1326" s="62" t="s">
        <v>1745</v>
      </c>
      <c r="C1326" s="46" t="s">
        <v>2137</v>
      </c>
      <c r="D1326" s="47">
        <v>0</v>
      </c>
      <c r="E1326" s="47">
        <v>0</v>
      </c>
    </row>
    <row r="1327" spans="2:5">
      <c r="B1327" s="62" t="s">
        <v>1745</v>
      </c>
      <c r="C1327" s="46" t="s">
        <v>2137</v>
      </c>
      <c r="D1327" s="47">
        <v>3.6</v>
      </c>
      <c r="E1327" s="47">
        <v>4.59</v>
      </c>
    </row>
    <row r="1328" spans="2:5">
      <c r="B1328" s="62" t="s">
        <v>1745</v>
      </c>
      <c r="C1328" s="46" t="s">
        <v>2137</v>
      </c>
      <c r="D1328" s="47">
        <v>4.5999999999999996</v>
      </c>
      <c r="E1328" s="47">
        <v>5.87</v>
      </c>
    </row>
    <row r="1329" spans="2:5">
      <c r="B1329" s="62" t="s">
        <v>1745</v>
      </c>
      <c r="C1329" s="46" t="s">
        <v>2137</v>
      </c>
      <c r="D1329" s="47">
        <v>3.1</v>
      </c>
      <c r="E1329" s="47">
        <v>3.96</v>
      </c>
    </row>
    <row r="1330" spans="2:5">
      <c r="B1330" s="62" t="s">
        <v>1745</v>
      </c>
      <c r="C1330" s="46" t="s">
        <v>2137</v>
      </c>
      <c r="D1330" s="47">
        <v>5.2</v>
      </c>
      <c r="E1330" s="47">
        <v>6.64</v>
      </c>
    </row>
    <row r="1331" spans="2:5">
      <c r="B1331" s="62" t="s">
        <v>1745</v>
      </c>
      <c r="C1331" s="46" t="s">
        <v>2751</v>
      </c>
      <c r="D1331" s="47">
        <v>0</v>
      </c>
      <c r="E1331" s="47">
        <v>0</v>
      </c>
    </row>
    <row r="1332" spans="2:5">
      <c r="B1332" s="62" t="s">
        <v>1745</v>
      </c>
      <c r="C1332" s="46" t="s">
        <v>2770</v>
      </c>
      <c r="D1332" s="47">
        <v>0</v>
      </c>
      <c r="E1332" s="47">
        <v>0</v>
      </c>
    </row>
    <row r="1333" spans="2:5">
      <c r="B1333" s="62" t="s">
        <v>1745</v>
      </c>
      <c r="C1333" s="46" t="s">
        <v>2791</v>
      </c>
      <c r="D1333" s="47">
        <v>0</v>
      </c>
      <c r="E1333" s="47">
        <v>0</v>
      </c>
    </row>
    <row r="1334" spans="2:5">
      <c r="B1334" s="62" t="s">
        <v>1745</v>
      </c>
      <c r="C1334" s="46" t="s">
        <v>2812</v>
      </c>
      <c r="D1334" s="47">
        <v>0</v>
      </c>
      <c r="E1334" s="47">
        <v>0</v>
      </c>
    </row>
    <row r="1335" spans="2:5">
      <c r="B1335" s="62" t="s">
        <v>1745</v>
      </c>
      <c r="C1335" s="46" t="s">
        <v>2830</v>
      </c>
      <c r="D1335" s="47">
        <v>0</v>
      </c>
      <c r="E1335" s="47">
        <v>0</v>
      </c>
    </row>
    <row r="1336" spans="2:5">
      <c r="B1336" s="62" t="s">
        <v>1747</v>
      </c>
      <c r="C1336" s="46" t="s">
        <v>2138</v>
      </c>
      <c r="D1336" s="47">
        <v>0</v>
      </c>
      <c r="E1336" s="47">
        <v>0</v>
      </c>
    </row>
    <row r="1337" spans="2:5">
      <c r="B1337" s="62" t="s">
        <v>1747</v>
      </c>
      <c r="C1337" s="46" t="s">
        <v>2138</v>
      </c>
      <c r="D1337" s="47">
        <v>0</v>
      </c>
      <c r="E1337" s="47">
        <v>0</v>
      </c>
    </row>
    <row r="1338" spans="2:5">
      <c r="B1338" s="62" t="s">
        <v>1747</v>
      </c>
      <c r="C1338" s="46" t="s">
        <v>2138</v>
      </c>
      <c r="D1338" s="47">
        <v>0</v>
      </c>
      <c r="E1338" s="47">
        <v>0</v>
      </c>
    </row>
    <row r="1339" spans="2:5">
      <c r="B1339" s="62" t="s">
        <v>1747</v>
      </c>
      <c r="C1339" s="46" t="s">
        <v>2138</v>
      </c>
      <c r="D1339" s="47">
        <v>3.6</v>
      </c>
      <c r="E1339" s="47">
        <v>4.59</v>
      </c>
    </row>
    <row r="1340" spans="2:5">
      <c r="B1340" s="62" t="s">
        <v>1747</v>
      </c>
      <c r="C1340" s="46" t="s">
        <v>2138</v>
      </c>
      <c r="D1340" s="47">
        <v>4.5999999999999996</v>
      </c>
      <c r="E1340" s="47">
        <v>5.87</v>
      </c>
    </row>
    <row r="1341" spans="2:5">
      <c r="B1341" s="62" t="s">
        <v>1747</v>
      </c>
      <c r="C1341" s="46" t="s">
        <v>2138</v>
      </c>
      <c r="D1341" s="47">
        <v>3.1</v>
      </c>
      <c r="E1341" s="47">
        <v>3.96</v>
      </c>
    </row>
    <row r="1342" spans="2:5">
      <c r="B1342" s="62" t="s">
        <v>1747</v>
      </c>
      <c r="C1342" s="46" t="s">
        <v>2138</v>
      </c>
      <c r="D1342" s="47">
        <v>5.2</v>
      </c>
      <c r="E1342" s="47">
        <v>6.64</v>
      </c>
    </row>
    <row r="1343" spans="2:5">
      <c r="B1343" s="62" t="s">
        <v>1747</v>
      </c>
      <c r="C1343" s="46" t="s">
        <v>2752</v>
      </c>
      <c r="D1343" s="47">
        <v>0</v>
      </c>
      <c r="E1343" s="47">
        <v>0</v>
      </c>
    </row>
    <row r="1344" spans="2:5">
      <c r="B1344" s="62" t="s">
        <v>1747</v>
      </c>
      <c r="C1344" s="46" t="s">
        <v>2771</v>
      </c>
      <c r="D1344" s="47">
        <v>0</v>
      </c>
      <c r="E1344" s="47">
        <v>0</v>
      </c>
    </row>
    <row r="1345" spans="2:5">
      <c r="B1345" s="62" t="s">
        <v>1747</v>
      </c>
      <c r="C1345" s="46" t="s">
        <v>2792</v>
      </c>
      <c r="D1345" s="47">
        <v>0</v>
      </c>
      <c r="E1345" s="47">
        <v>0</v>
      </c>
    </row>
    <row r="1346" spans="2:5">
      <c r="B1346" s="62" t="s">
        <v>1747</v>
      </c>
      <c r="C1346" s="46" t="s">
        <v>2813</v>
      </c>
      <c r="D1346" s="47">
        <v>0</v>
      </c>
      <c r="E1346" s="47">
        <v>0</v>
      </c>
    </row>
    <row r="1347" spans="2:5">
      <c r="B1347" s="62" t="s">
        <v>1747</v>
      </c>
      <c r="C1347" s="46" t="s">
        <v>2831</v>
      </c>
      <c r="D1347" s="47">
        <v>0</v>
      </c>
      <c r="E1347" s="47">
        <v>0</v>
      </c>
    </row>
    <row r="1348" spans="2:5">
      <c r="B1348" s="62" t="s">
        <v>1749</v>
      </c>
      <c r="C1348" s="46" t="s">
        <v>2139</v>
      </c>
      <c r="D1348" s="47">
        <v>0</v>
      </c>
      <c r="E1348" s="47">
        <v>0</v>
      </c>
    </row>
    <row r="1349" spans="2:5">
      <c r="B1349" s="62" t="s">
        <v>1749</v>
      </c>
      <c r="C1349" s="46" t="s">
        <v>2139</v>
      </c>
      <c r="D1349" s="47">
        <v>0</v>
      </c>
      <c r="E1349" s="47">
        <v>0</v>
      </c>
    </row>
    <row r="1350" spans="2:5">
      <c r="B1350" s="62" t="s">
        <v>1749</v>
      </c>
      <c r="C1350" s="46" t="s">
        <v>2139</v>
      </c>
      <c r="D1350" s="47">
        <v>0</v>
      </c>
      <c r="E1350" s="47">
        <v>0</v>
      </c>
    </row>
    <row r="1351" spans="2:5">
      <c r="B1351" s="62" t="s">
        <v>1749</v>
      </c>
      <c r="C1351" s="46" t="s">
        <v>2139</v>
      </c>
      <c r="D1351" s="47">
        <v>3.6</v>
      </c>
      <c r="E1351" s="47">
        <v>4.59</v>
      </c>
    </row>
    <row r="1352" spans="2:5">
      <c r="B1352" s="62" t="s">
        <v>1749</v>
      </c>
      <c r="C1352" s="46" t="s">
        <v>2139</v>
      </c>
      <c r="D1352" s="47">
        <v>4.5999999999999996</v>
      </c>
      <c r="E1352" s="47">
        <v>5.87</v>
      </c>
    </row>
    <row r="1353" spans="2:5">
      <c r="B1353" s="62" t="s">
        <v>1749</v>
      </c>
      <c r="C1353" s="46" t="s">
        <v>2139</v>
      </c>
      <c r="D1353" s="47">
        <v>3.1</v>
      </c>
      <c r="E1353" s="47">
        <v>3.96</v>
      </c>
    </row>
    <row r="1354" spans="2:5">
      <c r="B1354" s="62" t="s">
        <v>1749</v>
      </c>
      <c r="C1354" s="46" t="s">
        <v>2139</v>
      </c>
      <c r="D1354" s="47">
        <v>5.2</v>
      </c>
      <c r="E1354" s="47">
        <v>6.64</v>
      </c>
    </row>
    <row r="1355" spans="2:5">
      <c r="B1355" s="62" t="s">
        <v>1749</v>
      </c>
      <c r="C1355" s="46" t="s">
        <v>2753</v>
      </c>
      <c r="D1355" s="47">
        <v>0</v>
      </c>
      <c r="E1355" s="47">
        <v>0</v>
      </c>
    </row>
    <row r="1356" spans="2:5">
      <c r="B1356" s="62" t="s">
        <v>1749</v>
      </c>
      <c r="C1356" s="46" t="s">
        <v>2772</v>
      </c>
      <c r="D1356" s="47">
        <v>0</v>
      </c>
      <c r="E1356" s="47">
        <v>0</v>
      </c>
    </row>
    <row r="1357" spans="2:5">
      <c r="B1357" s="62" t="s">
        <v>1749</v>
      </c>
      <c r="C1357" s="46" t="s">
        <v>2793</v>
      </c>
      <c r="D1357" s="47">
        <v>0</v>
      </c>
      <c r="E1357" s="47">
        <v>0</v>
      </c>
    </row>
    <row r="1358" spans="2:5">
      <c r="B1358" s="62" t="s">
        <v>1749</v>
      </c>
      <c r="C1358" s="46" t="s">
        <v>2814</v>
      </c>
      <c r="D1358" s="47">
        <v>0</v>
      </c>
      <c r="E1358" s="47">
        <v>0</v>
      </c>
    </row>
    <row r="1359" spans="2:5">
      <c r="B1359" s="62" t="s">
        <v>1749</v>
      </c>
      <c r="C1359" s="46" t="s">
        <v>2832</v>
      </c>
      <c r="D1359" s="47">
        <v>0</v>
      </c>
      <c r="E1359" s="47">
        <v>0</v>
      </c>
    </row>
    <row r="1360" spans="2:5">
      <c r="B1360" s="62" t="s">
        <v>2450</v>
      </c>
      <c r="C1360" s="46" t="s">
        <v>2451</v>
      </c>
      <c r="D1360" s="47">
        <v>0</v>
      </c>
      <c r="E1360" s="47">
        <v>0</v>
      </c>
    </row>
    <row r="1361" spans="2:5">
      <c r="B1361" s="62" t="s">
        <v>1845</v>
      </c>
      <c r="C1361" s="46" t="s">
        <v>2494</v>
      </c>
      <c r="D1361" s="47">
        <v>0</v>
      </c>
      <c r="E1361" s="47">
        <v>0</v>
      </c>
    </row>
    <row r="1362" spans="2:5">
      <c r="B1362" s="62" t="s">
        <v>1845</v>
      </c>
      <c r="C1362" s="46" t="s">
        <v>2494</v>
      </c>
      <c r="D1362" s="47">
        <v>3.6</v>
      </c>
      <c r="E1362" s="47">
        <v>4.59</v>
      </c>
    </row>
    <row r="1363" spans="2:5">
      <c r="B1363" s="62" t="s">
        <v>1845</v>
      </c>
      <c r="C1363" s="46" t="s">
        <v>2494</v>
      </c>
      <c r="D1363" s="47">
        <v>4.5999999999999996</v>
      </c>
      <c r="E1363" s="47">
        <v>5.87</v>
      </c>
    </row>
    <row r="1364" spans="2:5">
      <c r="B1364" s="62" t="s">
        <v>1845</v>
      </c>
      <c r="C1364" s="46" t="s">
        <v>2494</v>
      </c>
      <c r="D1364" s="47">
        <v>3.1</v>
      </c>
      <c r="E1364" s="47">
        <v>3.96</v>
      </c>
    </row>
    <row r="1365" spans="2:5">
      <c r="B1365" s="62" t="s">
        <v>1845</v>
      </c>
      <c r="C1365" s="46" t="s">
        <v>2494</v>
      </c>
      <c r="D1365" s="47">
        <v>5.2</v>
      </c>
      <c r="E1365" s="47">
        <v>6.64</v>
      </c>
    </row>
    <row r="1366" spans="2:5">
      <c r="B1366" s="62" t="s">
        <v>1755</v>
      </c>
      <c r="C1366" s="46" t="s">
        <v>2140</v>
      </c>
      <c r="D1366" s="47">
        <v>0</v>
      </c>
      <c r="E1366" s="47">
        <v>0</v>
      </c>
    </row>
    <row r="1367" spans="2:5">
      <c r="B1367" s="62" t="s">
        <v>1755</v>
      </c>
      <c r="C1367" s="46" t="s">
        <v>2140</v>
      </c>
      <c r="D1367" s="47">
        <v>0</v>
      </c>
      <c r="E1367" s="47">
        <v>0</v>
      </c>
    </row>
    <row r="1368" spans="2:5">
      <c r="B1368" s="62" t="s">
        <v>1755</v>
      </c>
      <c r="C1368" s="46" t="s">
        <v>2140</v>
      </c>
      <c r="D1368" s="47">
        <v>0</v>
      </c>
      <c r="E1368" s="47">
        <v>0</v>
      </c>
    </row>
    <row r="1369" spans="2:5">
      <c r="B1369" s="62" t="s">
        <v>1755</v>
      </c>
      <c r="C1369" s="46" t="s">
        <v>2140</v>
      </c>
      <c r="D1369" s="47">
        <v>3.6</v>
      </c>
      <c r="E1369" s="47">
        <v>4.59</v>
      </c>
    </row>
    <row r="1370" spans="2:5">
      <c r="B1370" s="62" t="s">
        <v>1755</v>
      </c>
      <c r="C1370" s="46" t="s">
        <v>2140</v>
      </c>
      <c r="D1370" s="47">
        <v>4.5999999999999996</v>
      </c>
      <c r="E1370" s="47">
        <v>5.87</v>
      </c>
    </row>
    <row r="1371" spans="2:5">
      <c r="B1371" s="62" t="s">
        <v>1755</v>
      </c>
      <c r="C1371" s="46" t="s">
        <v>2140</v>
      </c>
      <c r="D1371" s="47">
        <v>3.1</v>
      </c>
      <c r="E1371" s="47">
        <v>3.96</v>
      </c>
    </row>
    <row r="1372" spans="2:5">
      <c r="B1372" s="62" t="s">
        <v>1755</v>
      </c>
      <c r="C1372" s="46" t="s">
        <v>2140</v>
      </c>
      <c r="D1372" s="47">
        <v>5.2</v>
      </c>
      <c r="E1372" s="47">
        <v>6.64</v>
      </c>
    </row>
    <row r="1373" spans="2:5">
      <c r="B1373" s="62" t="s">
        <v>2606</v>
      </c>
      <c r="C1373" s="46" t="s">
        <v>2607</v>
      </c>
      <c r="D1373" s="47">
        <v>45600</v>
      </c>
      <c r="E1373" s="47">
        <v>45600</v>
      </c>
    </row>
    <row r="1374" spans="2:5">
      <c r="B1374" s="62" t="s">
        <v>1703</v>
      </c>
      <c r="C1374" s="46" t="s">
        <v>2608</v>
      </c>
      <c r="D1374" s="47">
        <v>25200</v>
      </c>
      <c r="E1374" s="47">
        <v>35460</v>
      </c>
    </row>
    <row r="1375" spans="2:5">
      <c r="B1375" s="62" t="s">
        <v>1715</v>
      </c>
      <c r="C1375" s="46" t="s">
        <v>2609</v>
      </c>
      <c r="D1375" s="47">
        <v>13800</v>
      </c>
      <c r="E1375" s="47">
        <v>19450</v>
      </c>
    </row>
    <row r="1376" spans="2:5">
      <c r="B1376" s="62" t="s">
        <v>1717</v>
      </c>
      <c r="C1376" s="46" t="s">
        <v>2610</v>
      </c>
      <c r="D1376" s="47">
        <v>13800</v>
      </c>
      <c r="E1376" s="47">
        <v>19450</v>
      </c>
    </row>
    <row r="1377" spans="2:5">
      <c r="B1377" s="62" t="s">
        <v>1719</v>
      </c>
      <c r="C1377" s="46" t="s">
        <v>2611</v>
      </c>
      <c r="D1377" s="47">
        <v>18400</v>
      </c>
      <c r="E1377" s="47">
        <v>25890</v>
      </c>
    </row>
    <row r="1378" spans="2:5">
      <c r="B1378" s="62" t="s">
        <v>1721</v>
      </c>
      <c r="C1378" s="46" t="s">
        <v>2612</v>
      </c>
      <c r="D1378" s="47">
        <v>10000</v>
      </c>
      <c r="E1378" s="47">
        <v>14100</v>
      </c>
    </row>
    <row r="1379" spans="2:5">
      <c r="B1379" s="62" t="s">
        <v>1723</v>
      </c>
      <c r="C1379" s="46" t="s">
        <v>2613</v>
      </c>
      <c r="D1379" s="47">
        <v>16500</v>
      </c>
      <c r="E1379" s="47">
        <v>23280</v>
      </c>
    </row>
    <row r="1380" spans="2:5">
      <c r="B1380" s="62" t="s">
        <v>1729</v>
      </c>
      <c r="C1380" s="46" t="s">
        <v>2614</v>
      </c>
      <c r="D1380" s="47">
        <v>13800</v>
      </c>
      <c r="E1380" s="47">
        <v>19450</v>
      </c>
    </row>
    <row r="1381" spans="2:5">
      <c r="B1381" s="62" t="s">
        <v>1731</v>
      </c>
      <c r="C1381" s="46" t="s">
        <v>2615</v>
      </c>
      <c r="D1381" s="47">
        <v>16500</v>
      </c>
      <c r="E1381" s="47">
        <v>23280</v>
      </c>
    </row>
    <row r="1382" spans="2:5">
      <c r="B1382" s="62" t="s">
        <v>1705</v>
      </c>
      <c r="C1382" s="46" t="s">
        <v>2616</v>
      </c>
      <c r="D1382" s="47">
        <v>20800</v>
      </c>
      <c r="E1382" s="47">
        <v>29310</v>
      </c>
    </row>
    <row r="1383" spans="2:5">
      <c r="B1383" s="62" t="s">
        <v>1733</v>
      </c>
      <c r="C1383" s="46" t="s">
        <v>2617</v>
      </c>
      <c r="D1383" s="47">
        <v>19100</v>
      </c>
      <c r="E1383" s="47">
        <v>26900</v>
      </c>
    </row>
    <row r="1384" spans="2:5">
      <c r="B1384" s="62" t="s">
        <v>1735</v>
      </c>
      <c r="C1384" s="46" t="s">
        <v>2618</v>
      </c>
      <c r="D1384" s="47">
        <v>19000</v>
      </c>
      <c r="E1384" s="47">
        <v>26820</v>
      </c>
    </row>
    <row r="1385" spans="2:5">
      <c r="B1385" s="62" t="s">
        <v>1737</v>
      </c>
      <c r="C1385" s="46" t="s">
        <v>2619</v>
      </c>
      <c r="D1385" s="47">
        <v>16500</v>
      </c>
      <c r="E1385" s="47">
        <v>23280</v>
      </c>
    </row>
    <row r="1386" spans="2:5">
      <c r="B1386" s="62" t="s">
        <v>1739</v>
      </c>
      <c r="C1386" s="46" t="s">
        <v>2620</v>
      </c>
      <c r="D1386" s="47">
        <v>30000</v>
      </c>
      <c r="E1386" s="47">
        <v>42240</v>
      </c>
    </row>
    <row r="1387" spans="2:5">
      <c r="B1387" s="62" t="s">
        <v>1741</v>
      </c>
      <c r="C1387" s="46" t="s">
        <v>2621</v>
      </c>
      <c r="D1387" s="47">
        <v>44700</v>
      </c>
      <c r="E1387" s="47">
        <v>62930</v>
      </c>
    </row>
    <row r="1388" spans="2:5">
      <c r="B1388" s="62" t="s">
        <v>1743</v>
      </c>
      <c r="C1388" s="46" t="s">
        <v>2622</v>
      </c>
      <c r="D1388" s="47">
        <v>18300</v>
      </c>
      <c r="E1388" s="47">
        <v>25740</v>
      </c>
    </row>
    <row r="1389" spans="2:5">
      <c r="B1389" s="62" t="s">
        <v>2623</v>
      </c>
      <c r="C1389" s="46" t="s">
        <v>2624</v>
      </c>
      <c r="D1389" s="47">
        <v>0</v>
      </c>
      <c r="E1389" s="47">
        <v>0</v>
      </c>
    </row>
    <row r="1390" spans="2:5">
      <c r="B1390" s="62" t="s">
        <v>1745</v>
      </c>
      <c r="C1390" s="46" t="s">
        <v>2625</v>
      </c>
      <c r="D1390" s="47">
        <v>13800</v>
      </c>
      <c r="E1390" s="47">
        <v>19450</v>
      </c>
    </row>
    <row r="1391" spans="2:5">
      <c r="B1391" s="62" t="s">
        <v>1747</v>
      </c>
      <c r="C1391" s="46" t="s">
        <v>2626</v>
      </c>
      <c r="D1391" s="47">
        <v>13800</v>
      </c>
      <c r="E1391" s="47">
        <v>19450</v>
      </c>
    </row>
    <row r="1392" spans="2:5">
      <c r="B1392" s="62" t="s">
        <v>1749</v>
      </c>
      <c r="C1392" s="46" t="s">
        <v>2627</v>
      </c>
      <c r="D1392" s="47">
        <v>18400</v>
      </c>
      <c r="E1392" s="47">
        <v>25890</v>
      </c>
    </row>
    <row r="1393" spans="2:5">
      <c r="B1393" s="62" t="s">
        <v>1755</v>
      </c>
      <c r="C1393" s="46" t="s">
        <v>2628</v>
      </c>
      <c r="D1393" s="47">
        <v>51200</v>
      </c>
      <c r="E1393" s="47">
        <v>72060</v>
      </c>
    </row>
    <row r="1394" spans="2:5">
      <c r="B1394" s="62" t="s">
        <v>2629</v>
      </c>
      <c r="C1394" s="46" t="s">
        <v>2630</v>
      </c>
      <c r="D1394" s="47">
        <v>51200</v>
      </c>
      <c r="E1394" s="47">
        <v>72060</v>
      </c>
    </row>
    <row r="1395" spans="2:5">
      <c r="B1395" s="62" t="s">
        <v>1707</v>
      </c>
      <c r="C1395" s="46" t="s">
        <v>2351</v>
      </c>
      <c r="D1395" s="47">
        <v>0</v>
      </c>
      <c r="E1395" s="47">
        <v>8.6966999999999999</v>
      </c>
    </row>
    <row r="1396" spans="2:5">
      <c r="B1396" s="62" t="s">
        <v>1709</v>
      </c>
      <c r="C1396" s="46" t="s">
        <v>2352</v>
      </c>
      <c r="D1396" s="47">
        <v>0</v>
      </c>
      <c r="E1396" s="47">
        <v>8.6966999999999999</v>
      </c>
    </row>
    <row r="1397" spans="2:5">
      <c r="B1397" s="62" t="s">
        <v>1703</v>
      </c>
      <c r="C1397" s="46" t="s">
        <v>2353</v>
      </c>
      <c r="D1397" s="47">
        <v>0</v>
      </c>
      <c r="E1397" s="47">
        <v>8.6966999999999999</v>
      </c>
    </row>
    <row r="1398" spans="2:5">
      <c r="B1398" s="62" t="s">
        <v>1715</v>
      </c>
      <c r="C1398" s="46" t="s">
        <v>2354</v>
      </c>
      <c r="D1398" s="47">
        <v>0</v>
      </c>
      <c r="E1398" s="47">
        <v>8.6966999999999999</v>
      </c>
    </row>
    <row r="1399" spans="2:5">
      <c r="B1399" s="62" t="s">
        <v>1717</v>
      </c>
      <c r="C1399" s="46" t="s">
        <v>2355</v>
      </c>
      <c r="D1399" s="47">
        <v>0</v>
      </c>
      <c r="E1399" s="47">
        <v>8.6966999999999999</v>
      </c>
    </row>
    <row r="1400" spans="2:5">
      <c r="B1400" s="62" t="s">
        <v>1719</v>
      </c>
      <c r="C1400" s="46" t="s">
        <v>2356</v>
      </c>
      <c r="D1400" s="47">
        <v>0</v>
      </c>
      <c r="E1400" s="47">
        <v>8.6966999999999999</v>
      </c>
    </row>
    <row r="1401" spans="2:5">
      <c r="B1401" s="62" t="s">
        <v>1721</v>
      </c>
      <c r="C1401" s="46" t="s">
        <v>2357</v>
      </c>
      <c r="D1401" s="47">
        <v>0</v>
      </c>
      <c r="E1401" s="47">
        <v>8.6966999999999999</v>
      </c>
    </row>
    <row r="1402" spans="2:5">
      <c r="B1402" s="62" t="s">
        <v>1723</v>
      </c>
      <c r="C1402" s="46" t="s">
        <v>2358</v>
      </c>
      <c r="D1402" s="47">
        <v>0</v>
      </c>
      <c r="E1402" s="47">
        <v>8.6966999999999999</v>
      </c>
    </row>
    <row r="1403" spans="2:5">
      <c r="B1403" s="62" t="s">
        <v>1729</v>
      </c>
      <c r="C1403" s="46" t="s">
        <v>2359</v>
      </c>
      <c r="D1403" s="47">
        <v>0</v>
      </c>
      <c r="E1403" s="47">
        <v>8.6966999999999999</v>
      </c>
    </row>
    <row r="1404" spans="2:5">
      <c r="B1404" s="62" t="s">
        <v>1731</v>
      </c>
      <c r="C1404" s="46" t="s">
        <v>2360</v>
      </c>
      <c r="D1404" s="47">
        <v>0</v>
      </c>
      <c r="E1404" s="47">
        <v>8.6966999999999999</v>
      </c>
    </row>
    <row r="1405" spans="2:5">
      <c r="B1405" s="62" t="s">
        <v>1705</v>
      </c>
      <c r="C1405" s="46" t="s">
        <v>2361</v>
      </c>
      <c r="D1405" s="47">
        <v>0</v>
      </c>
      <c r="E1405" s="47">
        <v>8.6966999999999999</v>
      </c>
    </row>
    <row r="1406" spans="2:5">
      <c r="B1406" s="62" t="s">
        <v>1733</v>
      </c>
      <c r="C1406" s="46" t="s">
        <v>2362</v>
      </c>
      <c r="D1406" s="47">
        <v>0</v>
      </c>
      <c r="E1406" s="47">
        <v>8.6966999999999999</v>
      </c>
    </row>
    <row r="1407" spans="2:5">
      <c r="B1407" s="62" t="s">
        <v>1735</v>
      </c>
      <c r="C1407" s="46" t="s">
        <v>2363</v>
      </c>
      <c r="D1407" s="47">
        <v>0</v>
      </c>
      <c r="E1407" s="47">
        <v>8.6067</v>
      </c>
    </row>
    <row r="1408" spans="2:5">
      <c r="B1408" s="62" t="s">
        <v>1737</v>
      </c>
      <c r="C1408" s="46" t="s">
        <v>2364</v>
      </c>
      <c r="D1408" s="47">
        <v>0</v>
      </c>
      <c r="E1408" s="47">
        <v>8.6966999999999999</v>
      </c>
    </row>
    <row r="1409" spans="2:5">
      <c r="B1409" s="62" t="s">
        <v>1739</v>
      </c>
      <c r="C1409" s="46" t="s">
        <v>2365</v>
      </c>
      <c r="D1409" s="47">
        <v>0</v>
      </c>
      <c r="E1409" s="47">
        <v>8.6966999999999999</v>
      </c>
    </row>
    <row r="1410" spans="2:5">
      <c r="B1410" s="62" t="s">
        <v>1741</v>
      </c>
      <c r="C1410" s="46" t="s">
        <v>2366</v>
      </c>
      <c r="D1410" s="47">
        <v>0</v>
      </c>
      <c r="E1410" s="47">
        <v>8.6966999999999999</v>
      </c>
    </row>
    <row r="1411" spans="2:5">
      <c r="B1411" s="62" t="s">
        <v>1743</v>
      </c>
      <c r="C1411" s="46" t="s">
        <v>2367</v>
      </c>
      <c r="D1411" s="47">
        <v>0</v>
      </c>
      <c r="E1411" s="47">
        <v>8.6966999999999999</v>
      </c>
    </row>
    <row r="1412" spans="2:5">
      <c r="B1412" s="62" t="s">
        <v>1745</v>
      </c>
      <c r="C1412" s="46" t="s">
        <v>2368</v>
      </c>
      <c r="D1412" s="47">
        <v>0</v>
      </c>
      <c r="E1412" s="47">
        <v>8.6966999999999999</v>
      </c>
    </row>
    <row r="1413" spans="2:5">
      <c r="B1413" s="62" t="s">
        <v>1747</v>
      </c>
      <c r="C1413" s="46" t="s">
        <v>2369</v>
      </c>
      <c r="D1413" s="47">
        <v>0</v>
      </c>
      <c r="E1413" s="47">
        <v>8.6966999999999999</v>
      </c>
    </row>
    <row r="1414" spans="2:5">
      <c r="B1414" s="62" t="s">
        <v>1749</v>
      </c>
      <c r="C1414" s="46" t="s">
        <v>2370</v>
      </c>
      <c r="D1414" s="47">
        <v>0</v>
      </c>
      <c r="E1414" s="47">
        <v>8.6966999999999999</v>
      </c>
    </row>
    <row r="1415" spans="2:5">
      <c r="B1415" s="62" t="s">
        <v>1751</v>
      </c>
      <c r="C1415" s="46" t="s">
        <v>2371</v>
      </c>
      <c r="D1415" s="47">
        <v>0</v>
      </c>
      <c r="E1415" s="47">
        <v>8.6966999999999999</v>
      </c>
    </row>
    <row r="1416" spans="2:5">
      <c r="B1416" s="62" t="s">
        <v>1753</v>
      </c>
      <c r="C1416" s="46" t="s">
        <v>2372</v>
      </c>
      <c r="D1416" s="47">
        <v>0</v>
      </c>
      <c r="E1416" s="47">
        <v>8.6966999999999999</v>
      </c>
    </row>
    <row r="1417" spans="2:5">
      <c r="B1417" s="62" t="s">
        <v>1707</v>
      </c>
      <c r="C1417" s="46" t="s">
        <v>2373</v>
      </c>
      <c r="D1417" s="47">
        <v>0</v>
      </c>
      <c r="E1417" s="47">
        <v>10.547499999999999</v>
      </c>
    </row>
    <row r="1418" spans="2:5">
      <c r="B1418" s="62" t="s">
        <v>1709</v>
      </c>
      <c r="C1418" s="46" t="s">
        <v>2374</v>
      </c>
      <c r="D1418" s="47">
        <v>0</v>
      </c>
      <c r="E1418" s="47">
        <v>10.547499999999999</v>
      </c>
    </row>
    <row r="1419" spans="2:5">
      <c r="B1419" s="62" t="s">
        <v>1703</v>
      </c>
      <c r="C1419" s="46" t="s">
        <v>2375</v>
      </c>
      <c r="D1419" s="47">
        <v>0</v>
      </c>
      <c r="E1419" s="47">
        <v>10.547499999999999</v>
      </c>
    </row>
    <row r="1420" spans="2:5">
      <c r="B1420" s="62" t="s">
        <v>1715</v>
      </c>
      <c r="C1420" s="46" t="s">
        <v>2376</v>
      </c>
      <c r="D1420" s="47">
        <v>0</v>
      </c>
      <c r="E1420" s="47">
        <v>10.547499999999999</v>
      </c>
    </row>
    <row r="1421" spans="2:5">
      <c r="B1421" s="62" t="s">
        <v>1717</v>
      </c>
      <c r="C1421" s="46" t="s">
        <v>2377</v>
      </c>
      <c r="D1421" s="47">
        <v>0</v>
      </c>
      <c r="E1421" s="47">
        <v>10.547499999999999</v>
      </c>
    </row>
    <row r="1422" spans="2:5">
      <c r="B1422" s="62" t="s">
        <v>1719</v>
      </c>
      <c r="C1422" s="46" t="s">
        <v>2378</v>
      </c>
      <c r="D1422" s="47">
        <v>0</v>
      </c>
      <c r="E1422" s="47">
        <v>10.547499999999999</v>
      </c>
    </row>
    <row r="1423" spans="2:5">
      <c r="B1423" s="62" t="s">
        <v>1721</v>
      </c>
      <c r="C1423" s="46" t="s">
        <v>2379</v>
      </c>
      <c r="D1423" s="47">
        <v>0</v>
      </c>
      <c r="E1423" s="47">
        <v>10.547499999999999</v>
      </c>
    </row>
    <row r="1424" spans="2:5">
      <c r="B1424" s="62" t="s">
        <v>1723</v>
      </c>
      <c r="C1424" s="46" t="s">
        <v>2380</v>
      </c>
      <c r="D1424" s="47">
        <v>0</v>
      </c>
      <c r="E1424" s="47">
        <v>10.547499999999999</v>
      </c>
    </row>
    <row r="1425" spans="2:5">
      <c r="B1425" s="62" t="s">
        <v>1729</v>
      </c>
      <c r="C1425" s="46" t="s">
        <v>2381</v>
      </c>
      <c r="D1425" s="47">
        <v>0</v>
      </c>
      <c r="E1425" s="47">
        <v>10.547499999999999</v>
      </c>
    </row>
    <row r="1426" spans="2:5">
      <c r="B1426" s="62" t="s">
        <v>1731</v>
      </c>
      <c r="C1426" s="46" t="s">
        <v>2382</v>
      </c>
      <c r="D1426" s="47">
        <v>0</v>
      </c>
      <c r="E1426" s="47">
        <v>10.547499999999999</v>
      </c>
    </row>
    <row r="1427" spans="2:5">
      <c r="B1427" s="62" t="s">
        <v>1705</v>
      </c>
      <c r="C1427" s="46" t="s">
        <v>2383</v>
      </c>
      <c r="D1427" s="47">
        <v>0</v>
      </c>
      <c r="E1427" s="47">
        <v>10.547499999999999</v>
      </c>
    </row>
    <row r="1428" spans="2:5">
      <c r="B1428" s="62" t="s">
        <v>1733</v>
      </c>
      <c r="C1428" s="46" t="s">
        <v>2384</v>
      </c>
      <c r="D1428" s="47">
        <v>0</v>
      </c>
      <c r="E1428" s="47">
        <v>10.5474</v>
      </c>
    </row>
    <row r="1429" spans="2:5">
      <c r="B1429" s="62" t="s">
        <v>1735</v>
      </c>
      <c r="C1429" s="46" t="s">
        <v>2385</v>
      </c>
      <c r="D1429" s="47">
        <v>0</v>
      </c>
      <c r="E1429" s="47">
        <v>10.5474</v>
      </c>
    </row>
    <row r="1430" spans="2:5">
      <c r="B1430" s="62" t="s">
        <v>1737</v>
      </c>
      <c r="C1430" s="46" t="s">
        <v>2386</v>
      </c>
      <c r="D1430" s="47">
        <v>0</v>
      </c>
      <c r="E1430" s="47">
        <v>10.547499999999999</v>
      </c>
    </row>
    <row r="1431" spans="2:5">
      <c r="B1431" s="62" t="s">
        <v>1739</v>
      </c>
      <c r="C1431" s="46" t="s">
        <v>2387</v>
      </c>
      <c r="D1431" s="47">
        <v>0</v>
      </c>
      <c r="E1431" s="47">
        <v>10.547499999999999</v>
      </c>
    </row>
    <row r="1432" spans="2:5">
      <c r="B1432" s="62" t="s">
        <v>1741</v>
      </c>
      <c r="C1432" s="46" t="s">
        <v>2388</v>
      </c>
      <c r="D1432" s="47">
        <v>0</v>
      </c>
      <c r="E1432" s="47">
        <v>10.547499999999999</v>
      </c>
    </row>
    <row r="1433" spans="2:5">
      <c r="B1433" s="62" t="s">
        <v>1743</v>
      </c>
      <c r="C1433" s="46" t="s">
        <v>2389</v>
      </c>
      <c r="D1433" s="47">
        <v>0</v>
      </c>
      <c r="E1433" s="47">
        <v>10.547499999999999</v>
      </c>
    </row>
    <row r="1434" spans="2:5">
      <c r="B1434" s="62" t="s">
        <v>1745</v>
      </c>
      <c r="C1434" s="46" t="s">
        <v>2390</v>
      </c>
      <c r="D1434" s="47">
        <v>0</v>
      </c>
      <c r="E1434" s="47">
        <v>10.547499999999999</v>
      </c>
    </row>
    <row r="1435" spans="2:5">
      <c r="B1435" s="62" t="s">
        <v>1747</v>
      </c>
      <c r="C1435" s="46" t="s">
        <v>2391</v>
      </c>
      <c r="D1435" s="47">
        <v>0</v>
      </c>
      <c r="E1435" s="47">
        <v>10.547499999999999</v>
      </c>
    </row>
    <row r="1436" spans="2:5">
      <c r="B1436" s="62" t="s">
        <v>1749</v>
      </c>
      <c r="C1436" s="46" t="s">
        <v>2392</v>
      </c>
      <c r="D1436" s="47">
        <v>0</v>
      </c>
      <c r="E1436" s="47">
        <v>10.547499999999999</v>
      </c>
    </row>
    <row r="1437" spans="2:5">
      <c r="B1437" s="62" t="s">
        <v>1751</v>
      </c>
      <c r="C1437" s="46" t="s">
        <v>2393</v>
      </c>
      <c r="D1437" s="47">
        <v>0</v>
      </c>
      <c r="E1437" s="47">
        <v>10.5474</v>
      </c>
    </row>
    <row r="1438" spans="2:5">
      <c r="B1438" s="62" t="s">
        <v>1753</v>
      </c>
      <c r="C1438" s="46" t="s">
        <v>2394</v>
      </c>
      <c r="D1438" s="47">
        <v>0</v>
      </c>
      <c r="E1438" s="47">
        <v>10.547499999999999</v>
      </c>
    </row>
    <row r="1439" spans="2:5">
      <c r="B1439" s="62" t="s">
        <v>2495</v>
      </c>
      <c r="C1439" s="46" t="s">
        <v>2496</v>
      </c>
      <c r="D1439" s="47">
        <v>0</v>
      </c>
      <c r="E1439" s="47">
        <v>0</v>
      </c>
    </row>
    <row r="1440" spans="2:5">
      <c r="B1440" s="62" t="s">
        <v>2495</v>
      </c>
      <c r="C1440" s="46" t="s">
        <v>2496</v>
      </c>
      <c r="D1440" s="47">
        <v>3.6</v>
      </c>
      <c r="E1440" s="47">
        <v>4.59</v>
      </c>
    </row>
    <row r="1441" spans="2:5">
      <c r="B1441" s="62" t="s">
        <v>2495</v>
      </c>
      <c r="C1441" s="46" t="s">
        <v>2496</v>
      </c>
      <c r="D1441" s="47">
        <v>4.5999999999999996</v>
      </c>
      <c r="E1441" s="47">
        <v>5.87</v>
      </c>
    </row>
    <row r="1442" spans="2:5">
      <c r="B1442" s="62" t="s">
        <v>2495</v>
      </c>
      <c r="C1442" s="46" t="s">
        <v>2496</v>
      </c>
      <c r="D1442" s="47">
        <v>3.1</v>
      </c>
      <c r="E1442" s="47">
        <v>3.96</v>
      </c>
    </row>
    <row r="1443" spans="2:5">
      <c r="B1443" s="62" t="s">
        <v>2495</v>
      </c>
      <c r="C1443" s="46" t="s">
        <v>2496</v>
      </c>
      <c r="D1443" s="47">
        <v>5.2</v>
      </c>
      <c r="E1443" s="47">
        <v>6.64</v>
      </c>
    </row>
    <row r="1444" spans="2:5">
      <c r="B1444" s="62" t="s">
        <v>2497</v>
      </c>
      <c r="C1444" s="46" t="s">
        <v>2498</v>
      </c>
      <c r="D1444" s="47">
        <v>0</v>
      </c>
      <c r="E1444" s="47">
        <v>0</v>
      </c>
    </row>
    <row r="1445" spans="2:5">
      <c r="B1445" s="62" t="s">
        <v>2497</v>
      </c>
      <c r="C1445" s="46" t="s">
        <v>2498</v>
      </c>
      <c r="D1445" s="47">
        <v>3.6</v>
      </c>
      <c r="E1445" s="47">
        <v>4.59</v>
      </c>
    </row>
    <row r="1446" spans="2:5">
      <c r="B1446" s="62" t="s">
        <v>2497</v>
      </c>
      <c r="C1446" s="46" t="s">
        <v>2498</v>
      </c>
      <c r="D1446" s="47">
        <v>4.5999999999999996</v>
      </c>
      <c r="E1446" s="47">
        <v>5.87</v>
      </c>
    </row>
    <row r="1447" spans="2:5">
      <c r="B1447" s="62" t="s">
        <v>2497</v>
      </c>
      <c r="C1447" s="46" t="s">
        <v>2498</v>
      </c>
      <c r="D1447" s="47">
        <v>3.1</v>
      </c>
      <c r="E1447" s="47">
        <v>3.96</v>
      </c>
    </row>
    <row r="1448" spans="2:5">
      <c r="B1448" s="62" t="s">
        <v>2497</v>
      </c>
      <c r="C1448" s="46" t="s">
        <v>2498</v>
      </c>
      <c r="D1448" s="47">
        <v>5.2</v>
      </c>
      <c r="E1448" s="47">
        <v>6.64</v>
      </c>
    </row>
    <row r="1449" spans="2:5">
      <c r="B1449" s="62" t="s">
        <v>2058</v>
      </c>
      <c r="C1449" s="46" t="s">
        <v>2059</v>
      </c>
      <c r="D1449" s="47">
        <v>60</v>
      </c>
      <c r="E1449" s="47">
        <v>60</v>
      </c>
    </row>
    <row r="1450" spans="2:5">
      <c r="B1450" s="62" t="s">
        <v>1847</v>
      </c>
      <c r="C1450" s="46" t="s">
        <v>2452</v>
      </c>
      <c r="D1450" s="47">
        <v>0</v>
      </c>
      <c r="E1450" s="47">
        <v>0</v>
      </c>
    </row>
    <row r="1451" spans="2:5">
      <c r="B1451" s="62" t="s">
        <v>1755</v>
      </c>
      <c r="C1451" s="46" t="s">
        <v>1756</v>
      </c>
      <c r="D1451" s="47">
        <v>0</v>
      </c>
      <c r="E1451" s="47">
        <v>8.6966999999999999</v>
      </c>
    </row>
    <row r="1452" spans="2:5">
      <c r="B1452" s="62" t="s">
        <v>1755</v>
      </c>
      <c r="C1452" s="46" t="s">
        <v>1756</v>
      </c>
      <c r="D1452" s="47">
        <v>0</v>
      </c>
      <c r="E1452" s="47">
        <v>10.547499999999999</v>
      </c>
    </row>
    <row r="1453" spans="2:5">
      <c r="B1453" s="62" t="s">
        <v>1755</v>
      </c>
      <c r="C1453" s="46" t="s">
        <v>1810</v>
      </c>
      <c r="D1453" s="47">
        <v>0</v>
      </c>
      <c r="E1453" s="47">
        <v>8.6966999999999999</v>
      </c>
    </row>
    <row r="1454" spans="2:5">
      <c r="B1454" s="62" t="s">
        <v>1755</v>
      </c>
      <c r="C1454" s="46" t="s">
        <v>1810</v>
      </c>
      <c r="D1454" s="47">
        <v>0</v>
      </c>
      <c r="E1454" s="47">
        <v>8.6966999999999999</v>
      </c>
    </row>
    <row r="1455" spans="2:5">
      <c r="B1455" s="62" t="s">
        <v>1755</v>
      </c>
      <c r="C1455" s="46" t="s">
        <v>2507</v>
      </c>
      <c r="D1455" s="47">
        <v>0</v>
      </c>
      <c r="E1455" s="47">
        <v>0</v>
      </c>
    </row>
    <row r="1456" spans="2:5">
      <c r="B1456" s="62" t="s">
        <v>1755</v>
      </c>
      <c r="C1456" s="46" t="s">
        <v>2507</v>
      </c>
      <c r="D1456" s="47">
        <v>0</v>
      </c>
      <c r="E1456" s="47">
        <v>0</v>
      </c>
    </row>
    <row r="1457" spans="2:5">
      <c r="B1457" s="62" t="s">
        <v>1847</v>
      </c>
      <c r="C1457" s="46" t="s">
        <v>2141</v>
      </c>
      <c r="D1457" s="47">
        <v>0</v>
      </c>
      <c r="E1457" s="47">
        <v>0</v>
      </c>
    </row>
    <row r="1458" spans="2:5">
      <c r="B1458" s="62" t="s">
        <v>1847</v>
      </c>
      <c r="C1458" s="46" t="s">
        <v>2141</v>
      </c>
      <c r="D1458" s="47">
        <v>0</v>
      </c>
      <c r="E1458" s="47">
        <v>0</v>
      </c>
    </row>
    <row r="1459" spans="2:5">
      <c r="B1459" s="62" t="s">
        <v>1847</v>
      </c>
      <c r="C1459" s="46" t="s">
        <v>2141</v>
      </c>
      <c r="D1459" s="47">
        <v>0</v>
      </c>
      <c r="E1459" s="47">
        <v>0</v>
      </c>
    </row>
    <row r="1460" spans="2:5">
      <c r="B1460" s="62" t="s">
        <v>1847</v>
      </c>
      <c r="C1460" s="46" t="s">
        <v>2141</v>
      </c>
      <c r="D1460" s="47">
        <v>3.6</v>
      </c>
      <c r="E1460" s="47">
        <v>4.59</v>
      </c>
    </row>
    <row r="1461" spans="2:5">
      <c r="B1461" s="62" t="s">
        <v>1847</v>
      </c>
      <c r="C1461" s="46" t="s">
        <v>2141</v>
      </c>
      <c r="D1461" s="47">
        <v>4.5999999999999996</v>
      </c>
      <c r="E1461" s="47">
        <v>5.87</v>
      </c>
    </row>
    <row r="1462" spans="2:5">
      <c r="B1462" s="62" t="s">
        <v>1847</v>
      </c>
      <c r="C1462" s="46" t="s">
        <v>2141</v>
      </c>
      <c r="D1462" s="47">
        <v>3.1</v>
      </c>
      <c r="E1462" s="47">
        <v>3.96</v>
      </c>
    </row>
    <row r="1463" spans="2:5">
      <c r="B1463" s="62" t="s">
        <v>1847</v>
      </c>
      <c r="C1463" s="46" t="s">
        <v>2141</v>
      </c>
      <c r="D1463" s="47">
        <v>5.2</v>
      </c>
      <c r="E1463" s="47">
        <v>6.64</v>
      </c>
    </row>
    <row r="1464" spans="2:5">
      <c r="B1464" s="62" t="s">
        <v>1839</v>
      </c>
      <c r="C1464" s="46" t="s">
        <v>2499</v>
      </c>
      <c r="D1464" s="47">
        <v>0</v>
      </c>
      <c r="E1464" s="47">
        <v>0</v>
      </c>
    </row>
    <row r="1465" spans="2:5">
      <c r="B1465" s="62" t="s">
        <v>1839</v>
      </c>
      <c r="C1465" s="46" t="s">
        <v>2499</v>
      </c>
      <c r="D1465" s="47">
        <v>3.6</v>
      </c>
      <c r="E1465" s="47">
        <v>4.59</v>
      </c>
    </row>
    <row r="1466" spans="2:5">
      <c r="B1466" s="62" t="s">
        <v>1839</v>
      </c>
      <c r="C1466" s="46" t="s">
        <v>2499</v>
      </c>
      <c r="D1466" s="47">
        <v>4.5999999999999996</v>
      </c>
      <c r="E1466" s="47">
        <v>5.87</v>
      </c>
    </row>
    <row r="1467" spans="2:5">
      <c r="B1467" s="62" t="s">
        <v>1839</v>
      </c>
      <c r="C1467" s="46" t="s">
        <v>2499</v>
      </c>
      <c r="D1467" s="47">
        <v>3.1</v>
      </c>
      <c r="E1467" s="47">
        <v>3.96</v>
      </c>
    </row>
    <row r="1468" spans="2:5">
      <c r="B1468" s="62" t="s">
        <v>1839</v>
      </c>
      <c r="C1468" s="46" t="s">
        <v>2499</v>
      </c>
      <c r="D1468" s="47">
        <v>5.2</v>
      </c>
      <c r="E1468" s="47">
        <v>6.64</v>
      </c>
    </row>
    <row r="1469" spans="2:5">
      <c r="B1469" s="62" t="s">
        <v>3305</v>
      </c>
      <c r="C1469" s="46" t="s">
        <v>3306</v>
      </c>
      <c r="D1469" s="47">
        <v>0</v>
      </c>
      <c r="E1469" s="47">
        <v>0</v>
      </c>
    </row>
    <row r="1470" spans="2:5">
      <c r="B1470" s="62" t="s">
        <v>2453</v>
      </c>
      <c r="C1470" s="46" t="s">
        <v>2454</v>
      </c>
      <c r="D1470" s="47">
        <v>0</v>
      </c>
      <c r="E1470" s="47">
        <v>0</v>
      </c>
    </row>
    <row r="1471" spans="2:5">
      <c r="B1471" s="62" t="s">
        <v>2557</v>
      </c>
      <c r="C1471" s="46" t="s">
        <v>2558</v>
      </c>
      <c r="D1471" s="47">
        <v>0</v>
      </c>
      <c r="E1471" s="47">
        <v>0</v>
      </c>
    </row>
    <row r="1472" spans="2:5">
      <c r="B1472" s="62" t="s">
        <v>2557</v>
      </c>
      <c r="C1472" s="46" t="s">
        <v>2558</v>
      </c>
      <c r="D1472" s="47">
        <v>3.6</v>
      </c>
      <c r="E1472" s="47">
        <v>4.59</v>
      </c>
    </row>
    <row r="1473" spans="2:5">
      <c r="B1473" s="62" t="s">
        <v>2557</v>
      </c>
      <c r="C1473" s="46" t="s">
        <v>2558</v>
      </c>
      <c r="D1473" s="47">
        <v>4.5999999999999996</v>
      </c>
      <c r="E1473" s="47">
        <v>5.87</v>
      </c>
    </row>
    <row r="1474" spans="2:5">
      <c r="B1474" s="62" t="s">
        <v>2557</v>
      </c>
      <c r="C1474" s="46" t="s">
        <v>2558</v>
      </c>
      <c r="D1474" s="47">
        <v>5.2</v>
      </c>
      <c r="E1474" s="47">
        <v>6.64</v>
      </c>
    </row>
    <row r="1475" spans="2:5">
      <c r="B1475" s="62" t="s">
        <v>1707</v>
      </c>
      <c r="C1475" s="46" t="s">
        <v>2395</v>
      </c>
      <c r="D1475" s="47">
        <v>0</v>
      </c>
      <c r="E1475" s="47">
        <v>8.6966999999999999</v>
      </c>
    </row>
    <row r="1476" spans="2:5">
      <c r="B1476" s="62" t="s">
        <v>1709</v>
      </c>
      <c r="C1476" s="46" t="s">
        <v>2396</v>
      </c>
      <c r="D1476" s="47">
        <v>0</v>
      </c>
      <c r="E1476" s="47">
        <v>8.6966999999999999</v>
      </c>
    </row>
    <row r="1477" spans="2:5">
      <c r="B1477" s="62" t="s">
        <v>1703</v>
      </c>
      <c r="C1477" s="46" t="s">
        <v>2397</v>
      </c>
      <c r="D1477" s="47">
        <v>0</v>
      </c>
      <c r="E1477" s="47">
        <v>8.6966999999999999</v>
      </c>
    </row>
    <row r="1478" spans="2:5">
      <c r="B1478" s="62" t="s">
        <v>1715</v>
      </c>
      <c r="C1478" s="46" t="s">
        <v>2398</v>
      </c>
      <c r="D1478" s="47">
        <v>0</v>
      </c>
      <c r="E1478" s="47">
        <v>8.6966999999999999</v>
      </c>
    </row>
    <row r="1479" spans="2:5">
      <c r="B1479" s="62" t="s">
        <v>1717</v>
      </c>
      <c r="C1479" s="46" t="s">
        <v>2399</v>
      </c>
      <c r="D1479" s="47">
        <v>0</v>
      </c>
      <c r="E1479" s="47">
        <v>8.6966999999999999</v>
      </c>
    </row>
    <row r="1480" spans="2:5">
      <c r="B1480" s="62" t="s">
        <v>1719</v>
      </c>
      <c r="C1480" s="46" t="s">
        <v>2400</v>
      </c>
      <c r="D1480" s="47">
        <v>0</v>
      </c>
      <c r="E1480" s="47">
        <v>8.6966999999999999</v>
      </c>
    </row>
    <row r="1481" spans="2:5">
      <c r="B1481" s="62" t="s">
        <v>1721</v>
      </c>
      <c r="C1481" s="46" t="s">
        <v>2401</v>
      </c>
      <c r="D1481" s="47">
        <v>0</v>
      </c>
      <c r="E1481" s="47">
        <v>8.6966999999999999</v>
      </c>
    </row>
    <row r="1482" spans="2:5">
      <c r="B1482" s="62" t="s">
        <v>1723</v>
      </c>
      <c r="C1482" s="46" t="s">
        <v>2402</v>
      </c>
      <c r="D1482" s="47">
        <v>0</v>
      </c>
      <c r="E1482" s="47">
        <v>8.6966999999999999</v>
      </c>
    </row>
    <row r="1483" spans="2:5">
      <c r="B1483" s="62" t="s">
        <v>1729</v>
      </c>
      <c r="C1483" s="46" t="s">
        <v>2403</v>
      </c>
      <c r="D1483" s="47">
        <v>0</v>
      </c>
      <c r="E1483" s="47">
        <v>8.6966999999999999</v>
      </c>
    </row>
    <row r="1484" spans="2:5">
      <c r="B1484" s="62" t="s">
        <v>1731</v>
      </c>
      <c r="C1484" s="46" t="s">
        <v>2404</v>
      </c>
      <c r="D1484" s="47">
        <v>0</v>
      </c>
      <c r="E1484" s="47">
        <v>8.6966999999999999</v>
      </c>
    </row>
    <row r="1485" spans="2:5">
      <c r="B1485" s="62" t="s">
        <v>1705</v>
      </c>
      <c r="C1485" s="46" t="s">
        <v>2405</v>
      </c>
      <c r="D1485" s="47">
        <v>0</v>
      </c>
      <c r="E1485" s="47">
        <v>8.6966999999999999</v>
      </c>
    </row>
    <row r="1486" spans="2:5">
      <c r="B1486" s="62" t="s">
        <v>1733</v>
      </c>
      <c r="C1486" s="46" t="s">
        <v>2406</v>
      </c>
      <c r="D1486" s="47">
        <v>0</v>
      </c>
      <c r="E1486" s="47">
        <v>8.6966999999999999</v>
      </c>
    </row>
    <row r="1487" spans="2:5">
      <c r="B1487" s="62" t="s">
        <v>1735</v>
      </c>
      <c r="C1487" s="46" t="s">
        <v>2407</v>
      </c>
      <c r="D1487" s="47">
        <v>0</v>
      </c>
      <c r="E1487" s="47">
        <v>8.6966999999999999</v>
      </c>
    </row>
    <row r="1488" spans="2:5">
      <c r="B1488" s="62" t="s">
        <v>1737</v>
      </c>
      <c r="C1488" s="46" t="s">
        <v>2408</v>
      </c>
      <c r="D1488" s="47">
        <v>0</v>
      </c>
      <c r="E1488" s="47">
        <v>8.6966999999999999</v>
      </c>
    </row>
    <row r="1489" spans="2:5">
      <c r="B1489" s="62" t="s">
        <v>1739</v>
      </c>
      <c r="C1489" s="46" t="s">
        <v>2409</v>
      </c>
      <c r="D1489" s="47">
        <v>0</v>
      </c>
      <c r="E1489" s="47">
        <v>8.6966999999999999</v>
      </c>
    </row>
    <row r="1490" spans="2:5">
      <c r="B1490" s="62" t="s">
        <v>1741</v>
      </c>
      <c r="C1490" s="46" t="s">
        <v>2410</v>
      </c>
      <c r="D1490" s="47">
        <v>0</v>
      </c>
      <c r="E1490" s="47">
        <v>8.6966999999999999</v>
      </c>
    </row>
    <row r="1491" spans="2:5">
      <c r="B1491" s="62" t="s">
        <v>1743</v>
      </c>
      <c r="C1491" s="46" t="s">
        <v>2411</v>
      </c>
      <c r="D1491" s="47">
        <v>0</v>
      </c>
      <c r="E1491" s="47">
        <v>8.6966999999999999</v>
      </c>
    </row>
    <row r="1492" spans="2:5">
      <c r="B1492" s="62" t="s">
        <v>1745</v>
      </c>
      <c r="C1492" s="46" t="s">
        <v>2412</v>
      </c>
      <c r="D1492" s="47">
        <v>0</v>
      </c>
      <c r="E1492" s="47">
        <v>8.6966999999999999</v>
      </c>
    </row>
    <row r="1493" spans="2:5">
      <c r="B1493" s="62" t="s">
        <v>1747</v>
      </c>
      <c r="C1493" s="46" t="s">
        <v>2413</v>
      </c>
      <c r="D1493" s="47">
        <v>0</v>
      </c>
      <c r="E1493" s="47">
        <v>8.6966999999999999</v>
      </c>
    </row>
    <row r="1494" spans="2:5">
      <c r="B1494" s="62" t="s">
        <v>1749</v>
      </c>
      <c r="C1494" s="46" t="s">
        <v>2414</v>
      </c>
      <c r="D1494" s="47">
        <v>0</v>
      </c>
      <c r="E1494" s="47">
        <v>8.6966999999999999</v>
      </c>
    </row>
    <row r="1495" spans="2:5">
      <c r="B1495" s="62" t="s">
        <v>1751</v>
      </c>
      <c r="C1495" s="46" t="s">
        <v>2415</v>
      </c>
      <c r="D1495" s="47">
        <v>0</v>
      </c>
      <c r="E1495" s="47">
        <v>8.6966999999999999</v>
      </c>
    </row>
    <row r="1496" spans="2:5">
      <c r="B1496" s="62" t="s">
        <v>1753</v>
      </c>
      <c r="C1496" s="46" t="s">
        <v>2416</v>
      </c>
      <c r="D1496" s="47">
        <v>0</v>
      </c>
      <c r="E1496" s="47">
        <v>8.6966999999999999</v>
      </c>
    </row>
    <row r="1497" spans="2:5">
      <c r="B1497" s="62" t="s">
        <v>1707</v>
      </c>
      <c r="C1497" s="46" t="s">
        <v>2417</v>
      </c>
      <c r="D1497" s="47">
        <v>0</v>
      </c>
      <c r="E1497" s="47">
        <v>10.547499999999999</v>
      </c>
    </row>
    <row r="1498" spans="2:5">
      <c r="B1498" s="62" t="s">
        <v>1709</v>
      </c>
      <c r="C1498" s="46" t="s">
        <v>2418</v>
      </c>
      <c r="D1498" s="47">
        <v>0</v>
      </c>
      <c r="E1498" s="47">
        <v>10.547499999999999</v>
      </c>
    </row>
    <row r="1499" spans="2:5">
      <c r="B1499" s="62" t="s">
        <v>1703</v>
      </c>
      <c r="C1499" s="46" t="s">
        <v>2419</v>
      </c>
      <c r="D1499" s="47">
        <v>0</v>
      </c>
      <c r="E1499" s="47">
        <v>10.547499999999999</v>
      </c>
    </row>
    <row r="1500" spans="2:5">
      <c r="B1500" s="62" t="s">
        <v>1715</v>
      </c>
      <c r="C1500" s="46" t="s">
        <v>2420</v>
      </c>
      <c r="D1500" s="47">
        <v>0</v>
      </c>
      <c r="E1500" s="47">
        <v>10.547499999999999</v>
      </c>
    </row>
    <row r="1501" spans="2:5">
      <c r="B1501" s="62" t="s">
        <v>1717</v>
      </c>
      <c r="C1501" s="46" t="s">
        <v>2421</v>
      </c>
      <c r="D1501" s="47">
        <v>0</v>
      </c>
      <c r="E1501" s="47">
        <v>10.547499999999999</v>
      </c>
    </row>
    <row r="1502" spans="2:5">
      <c r="B1502" s="62" t="s">
        <v>1719</v>
      </c>
      <c r="C1502" s="46" t="s">
        <v>2422</v>
      </c>
      <c r="D1502" s="47">
        <v>0</v>
      </c>
      <c r="E1502" s="47">
        <v>10.547499999999999</v>
      </c>
    </row>
    <row r="1503" spans="2:5">
      <c r="B1503" s="62" t="s">
        <v>1721</v>
      </c>
      <c r="C1503" s="46" t="s">
        <v>2423</v>
      </c>
      <c r="D1503" s="47">
        <v>0</v>
      </c>
      <c r="E1503" s="47">
        <v>10.547499999999999</v>
      </c>
    </row>
    <row r="1504" spans="2:5">
      <c r="B1504" s="62" t="s">
        <v>1723</v>
      </c>
      <c r="C1504" s="46" t="s">
        <v>2424</v>
      </c>
      <c r="D1504" s="47">
        <v>0</v>
      </c>
      <c r="E1504" s="47">
        <v>10.547499999999999</v>
      </c>
    </row>
    <row r="1505" spans="2:5">
      <c r="B1505" s="62" t="s">
        <v>1729</v>
      </c>
      <c r="C1505" s="46" t="s">
        <v>2425</v>
      </c>
      <c r="D1505" s="47">
        <v>0</v>
      </c>
      <c r="E1505" s="47">
        <v>10.547499999999999</v>
      </c>
    </row>
    <row r="1506" spans="2:5">
      <c r="B1506" s="62" t="s">
        <v>1731</v>
      </c>
      <c r="C1506" s="46" t="s">
        <v>2426</v>
      </c>
      <c r="D1506" s="47">
        <v>0</v>
      </c>
      <c r="E1506" s="47">
        <v>10.547499999999999</v>
      </c>
    </row>
    <row r="1507" spans="2:5">
      <c r="B1507" s="62" t="s">
        <v>1705</v>
      </c>
      <c r="C1507" s="46" t="s">
        <v>2427</v>
      </c>
      <c r="D1507" s="47">
        <v>0</v>
      </c>
      <c r="E1507" s="47">
        <v>10.547499999999999</v>
      </c>
    </row>
    <row r="1508" spans="2:5">
      <c r="B1508" s="62" t="s">
        <v>1733</v>
      </c>
      <c r="C1508" s="46" t="s">
        <v>2428</v>
      </c>
      <c r="D1508" s="47">
        <v>0</v>
      </c>
      <c r="E1508" s="47">
        <v>10.547499999999999</v>
      </c>
    </row>
    <row r="1509" spans="2:5">
      <c r="B1509" s="62" t="s">
        <v>1735</v>
      </c>
      <c r="C1509" s="46" t="s">
        <v>2429</v>
      </c>
      <c r="D1509" s="47">
        <v>0</v>
      </c>
      <c r="E1509" s="47">
        <v>10.547499999999999</v>
      </c>
    </row>
    <row r="1510" spans="2:5">
      <c r="B1510" s="62" t="s">
        <v>1737</v>
      </c>
      <c r="C1510" s="46" t="s">
        <v>2430</v>
      </c>
      <c r="D1510" s="47">
        <v>0</v>
      </c>
      <c r="E1510" s="47">
        <v>10.547499999999999</v>
      </c>
    </row>
    <row r="1511" spans="2:5">
      <c r="B1511" s="62" t="s">
        <v>1739</v>
      </c>
      <c r="C1511" s="46" t="s">
        <v>2431</v>
      </c>
      <c r="D1511" s="47">
        <v>0</v>
      </c>
      <c r="E1511" s="47">
        <v>10.547499999999999</v>
      </c>
    </row>
    <row r="1512" spans="2:5">
      <c r="B1512" s="62" t="s">
        <v>1741</v>
      </c>
      <c r="C1512" s="46" t="s">
        <v>2432</v>
      </c>
      <c r="D1512" s="47">
        <v>0</v>
      </c>
      <c r="E1512" s="47">
        <v>10.547499999999999</v>
      </c>
    </row>
    <row r="1513" spans="2:5">
      <c r="B1513" s="62" t="s">
        <v>1743</v>
      </c>
      <c r="C1513" s="46" t="s">
        <v>2433</v>
      </c>
      <c r="D1513" s="47">
        <v>0</v>
      </c>
      <c r="E1513" s="47">
        <v>10.547499999999999</v>
      </c>
    </row>
    <row r="1514" spans="2:5">
      <c r="B1514" s="62" t="s">
        <v>1745</v>
      </c>
      <c r="C1514" s="46" t="s">
        <v>2434</v>
      </c>
      <c r="D1514" s="47">
        <v>0</v>
      </c>
      <c r="E1514" s="47">
        <v>10.547499999999999</v>
      </c>
    </row>
    <row r="1515" spans="2:5">
      <c r="B1515" s="62" t="s">
        <v>1747</v>
      </c>
      <c r="C1515" s="46" t="s">
        <v>2435</v>
      </c>
      <c r="D1515" s="47">
        <v>0</v>
      </c>
      <c r="E1515" s="47">
        <v>10.547499999999999</v>
      </c>
    </row>
    <row r="1516" spans="2:5">
      <c r="B1516" s="62" t="s">
        <v>1749</v>
      </c>
      <c r="C1516" s="46" t="s">
        <v>2436</v>
      </c>
      <c r="D1516" s="47">
        <v>0</v>
      </c>
      <c r="E1516" s="47">
        <v>10.547499999999999</v>
      </c>
    </row>
    <row r="1517" spans="2:5">
      <c r="B1517" s="62" t="s">
        <v>1751</v>
      </c>
      <c r="C1517" s="46" t="s">
        <v>2437</v>
      </c>
      <c r="D1517" s="47">
        <v>0</v>
      </c>
      <c r="E1517" s="47">
        <v>10.547499999999999</v>
      </c>
    </row>
    <row r="1518" spans="2:5">
      <c r="B1518" s="62" t="s">
        <v>1753</v>
      </c>
      <c r="C1518" s="46" t="s">
        <v>2438</v>
      </c>
      <c r="D1518" s="47">
        <v>0</v>
      </c>
      <c r="E1518" s="47">
        <v>10.547499999999999</v>
      </c>
    </row>
    <row r="1519" spans="2:5">
      <c r="B1519" s="62" t="s">
        <v>1849</v>
      </c>
      <c r="C1519" s="46" t="s">
        <v>2455</v>
      </c>
      <c r="D1519" s="47">
        <v>0</v>
      </c>
      <c r="E1519" s="47">
        <v>0</v>
      </c>
    </row>
    <row r="1520" spans="2:5">
      <c r="B1520" s="62" t="s">
        <v>1849</v>
      </c>
      <c r="C1520" s="46" t="s">
        <v>2142</v>
      </c>
      <c r="D1520" s="47">
        <v>0</v>
      </c>
      <c r="E1520" s="47">
        <v>0</v>
      </c>
    </row>
    <row r="1521" spans="2:5">
      <c r="B1521" s="62" t="s">
        <v>1849</v>
      </c>
      <c r="C1521" s="46" t="s">
        <v>2142</v>
      </c>
      <c r="D1521" s="47">
        <v>0</v>
      </c>
      <c r="E1521" s="47">
        <v>0</v>
      </c>
    </row>
    <row r="1522" spans="2:5">
      <c r="B1522" s="62" t="s">
        <v>1849</v>
      </c>
      <c r="C1522" s="46" t="s">
        <v>2142</v>
      </c>
      <c r="D1522" s="47">
        <v>0</v>
      </c>
      <c r="E1522" s="47">
        <v>0</v>
      </c>
    </row>
    <row r="1523" spans="2:5">
      <c r="B1523" s="62" t="s">
        <v>1849</v>
      </c>
      <c r="C1523" s="46" t="s">
        <v>2142</v>
      </c>
      <c r="D1523" s="47">
        <v>3.6</v>
      </c>
      <c r="E1523" s="47">
        <v>4.59</v>
      </c>
    </row>
    <row r="1524" spans="2:5">
      <c r="B1524" s="62" t="s">
        <v>1849</v>
      </c>
      <c r="C1524" s="46" t="s">
        <v>2142</v>
      </c>
      <c r="D1524" s="47">
        <v>4.5999999999999996</v>
      </c>
      <c r="E1524" s="47">
        <v>5.87</v>
      </c>
    </row>
    <row r="1525" spans="2:5">
      <c r="B1525" s="62" t="s">
        <v>1849</v>
      </c>
      <c r="C1525" s="46" t="s">
        <v>2142</v>
      </c>
      <c r="D1525" s="47">
        <v>3.1</v>
      </c>
      <c r="E1525" s="47">
        <v>3.96</v>
      </c>
    </row>
    <row r="1526" spans="2:5">
      <c r="B1526" s="62" t="s">
        <v>1849</v>
      </c>
      <c r="C1526" s="46" t="s">
        <v>2142</v>
      </c>
      <c r="D1526" s="47">
        <v>5.2</v>
      </c>
      <c r="E1526" s="47">
        <v>6.64</v>
      </c>
    </row>
    <row r="1527" spans="2:5">
      <c r="B1527" s="62" t="s">
        <v>913</v>
      </c>
      <c r="C1527" s="46" t="s">
        <v>2456</v>
      </c>
      <c r="D1527" s="47">
        <v>0</v>
      </c>
      <c r="E1527" s="47">
        <v>0</v>
      </c>
    </row>
    <row r="1528" spans="2:5">
      <c r="B1528" s="62" t="s">
        <v>2330</v>
      </c>
      <c r="C1528" s="46" t="s">
        <v>2457</v>
      </c>
      <c r="D1528" s="47">
        <v>0</v>
      </c>
      <c r="E1528" s="47">
        <v>0</v>
      </c>
    </row>
    <row r="1529" spans="2:5">
      <c r="B1529" s="62" t="s">
        <v>2332</v>
      </c>
      <c r="C1529" s="46" t="s">
        <v>2458</v>
      </c>
      <c r="D1529" s="47">
        <v>0</v>
      </c>
      <c r="E1529" s="47">
        <v>0</v>
      </c>
    </row>
    <row r="1530" spans="2:5">
      <c r="B1530" s="62" t="s">
        <v>2441</v>
      </c>
      <c r="C1530" s="46" t="s">
        <v>2459</v>
      </c>
      <c r="D1530" s="47">
        <v>0</v>
      </c>
      <c r="E1530" s="47">
        <v>0</v>
      </c>
    </row>
    <row r="1531" spans="2:5">
      <c r="B1531" s="62" t="s">
        <v>1837</v>
      </c>
      <c r="C1531" s="46" t="s">
        <v>2460</v>
      </c>
      <c r="D1531" s="47">
        <v>0</v>
      </c>
      <c r="E1531" s="47">
        <v>0</v>
      </c>
    </row>
    <row r="1532" spans="2:5">
      <c r="B1532" s="62" t="s">
        <v>1839</v>
      </c>
      <c r="C1532" s="46" t="s">
        <v>2461</v>
      </c>
      <c r="D1532" s="47">
        <v>0</v>
      </c>
      <c r="E1532" s="47">
        <v>0</v>
      </c>
    </row>
    <row r="1533" spans="2:5">
      <c r="B1533" s="62" t="s">
        <v>1841</v>
      </c>
      <c r="C1533" s="46" t="s">
        <v>2462</v>
      </c>
      <c r="D1533" s="47">
        <v>0</v>
      </c>
      <c r="E1533" s="47">
        <v>0</v>
      </c>
    </row>
    <row r="1534" spans="2:5">
      <c r="B1534" s="62" t="s">
        <v>1843</v>
      </c>
      <c r="C1534" s="46" t="s">
        <v>2463</v>
      </c>
      <c r="D1534" s="47">
        <v>0</v>
      </c>
      <c r="E1534" s="47">
        <v>0</v>
      </c>
    </row>
    <row r="1535" spans="2:5">
      <c r="B1535" s="62" t="s">
        <v>1725</v>
      </c>
      <c r="C1535" s="46" t="s">
        <v>2464</v>
      </c>
      <c r="D1535" s="47">
        <v>0</v>
      </c>
      <c r="E1535" s="47">
        <v>0</v>
      </c>
    </row>
    <row r="1536" spans="2:5">
      <c r="B1536" s="62" t="s">
        <v>1727</v>
      </c>
      <c r="C1536" s="46" t="s">
        <v>2465</v>
      </c>
      <c r="D1536" s="47">
        <v>0</v>
      </c>
      <c r="E1536" s="47">
        <v>0</v>
      </c>
    </row>
    <row r="1537" spans="2:5">
      <c r="B1537" s="62" t="s">
        <v>2466</v>
      </c>
      <c r="C1537" s="46" t="s">
        <v>2467</v>
      </c>
      <c r="D1537" s="47">
        <v>0</v>
      </c>
      <c r="E1537" s="47">
        <v>0</v>
      </c>
    </row>
    <row r="1538" spans="2:5">
      <c r="B1538" s="62" t="s">
        <v>1845</v>
      </c>
      <c r="C1538" s="46" t="s">
        <v>2468</v>
      </c>
      <c r="D1538" s="47">
        <v>0</v>
      </c>
      <c r="E1538" s="47">
        <v>0</v>
      </c>
    </row>
    <row r="1539" spans="2:5">
      <c r="B1539" s="62" t="s">
        <v>1847</v>
      </c>
      <c r="C1539" s="46" t="s">
        <v>2469</v>
      </c>
      <c r="D1539" s="47">
        <v>0</v>
      </c>
      <c r="E1539" s="47">
        <v>0</v>
      </c>
    </row>
    <row r="1540" spans="2:5">
      <c r="B1540" s="62" t="s">
        <v>2453</v>
      </c>
      <c r="C1540" s="46" t="s">
        <v>2470</v>
      </c>
      <c r="D1540" s="47">
        <v>0</v>
      </c>
      <c r="E1540" s="47">
        <v>0</v>
      </c>
    </row>
    <row r="1541" spans="2:5">
      <c r="B1541" s="62" t="s">
        <v>1849</v>
      </c>
      <c r="C1541" s="46" t="s">
        <v>2471</v>
      </c>
      <c r="D1541" s="47">
        <v>0</v>
      </c>
      <c r="E1541" s="47">
        <v>0</v>
      </c>
    </row>
    <row r="1542" spans="2:5">
      <c r="B1542" s="62" t="s">
        <v>1851</v>
      </c>
      <c r="C1542" s="46" t="s">
        <v>2472</v>
      </c>
      <c r="D1542" s="47">
        <v>0</v>
      </c>
      <c r="E1542" s="47">
        <v>10.547499999999999</v>
      </c>
    </row>
    <row r="1543" spans="2:5">
      <c r="B1543" s="62" t="s">
        <v>2346</v>
      </c>
      <c r="C1543" s="46" t="s">
        <v>2473</v>
      </c>
      <c r="D1543" s="47">
        <v>0</v>
      </c>
      <c r="E1543" s="47">
        <v>0</v>
      </c>
    </row>
    <row r="1544" spans="2:5">
      <c r="B1544" s="62" t="s">
        <v>2474</v>
      </c>
      <c r="C1544" s="46" t="s">
        <v>2475</v>
      </c>
      <c r="D1544" s="47">
        <v>0</v>
      </c>
      <c r="E1544" s="47">
        <v>0</v>
      </c>
    </row>
    <row r="1545" spans="2:5">
      <c r="B1545" s="62" t="s">
        <v>2348</v>
      </c>
      <c r="C1545" s="46" t="s">
        <v>2476</v>
      </c>
      <c r="D1545" s="47">
        <v>0</v>
      </c>
      <c r="E1545" s="47">
        <v>0</v>
      </c>
    </row>
    <row r="1546" spans="2:5">
      <c r="B1546" s="62" t="s">
        <v>1853</v>
      </c>
      <c r="C1546" s="46" t="s">
        <v>2477</v>
      </c>
      <c r="D1546" s="47">
        <v>0</v>
      </c>
      <c r="E1546" s="47">
        <v>0</v>
      </c>
    </row>
    <row r="1547" spans="2:5">
      <c r="B1547" s="62" t="s">
        <v>1855</v>
      </c>
      <c r="C1547" s="46" t="s">
        <v>2478</v>
      </c>
      <c r="D1547" s="47">
        <v>0</v>
      </c>
      <c r="E1547" s="47">
        <v>0</v>
      </c>
    </row>
    <row r="1548" spans="2:5">
      <c r="B1548" s="62" t="s">
        <v>1751</v>
      </c>
      <c r="C1548" s="46" t="s">
        <v>2143</v>
      </c>
      <c r="D1548" s="47">
        <v>0</v>
      </c>
      <c r="E1548" s="47">
        <v>0</v>
      </c>
    </row>
    <row r="1549" spans="2:5">
      <c r="B1549" s="62" t="s">
        <v>1751</v>
      </c>
      <c r="C1549" s="46" t="s">
        <v>2143</v>
      </c>
      <c r="D1549" s="47">
        <v>0</v>
      </c>
      <c r="E1549" s="47">
        <v>0</v>
      </c>
    </row>
    <row r="1550" spans="2:5">
      <c r="B1550" s="62" t="s">
        <v>1751</v>
      </c>
      <c r="C1550" s="46" t="s">
        <v>2143</v>
      </c>
      <c r="D1550" s="47">
        <v>0</v>
      </c>
      <c r="E1550" s="47">
        <v>0</v>
      </c>
    </row>
    <row r="1551" spans="2:5">
      <c r="B1551" s="62" t="s">
        <v>1751</v>
      </c>
      <c r="C1551" s="46" t="s">
        <v>2143</v>
      </c>
      <c r="D1551" s="47">
        <v>3.6</v>
      </c>
      <c r="E1551" s="47">
        <v>4.59</v>
      </c>
    </row>
    <row r="1552" spans="2:5">
      <c r="B1552" s="62" t="s">
        <v>1751</v>
      </c>
      <c r="C1552" s="46" t="s">
        <v>2143</v>
      </c>
      <c r="D1552" s="47">
        <v>4.5999999999999996</v>
      </c>
      <c r="E1552" s="47">
        <v>5.87</v>
      </c>
    </row>
    <row r="1553" spans="2:5">
      <c r="B1553" s="62" t="s">
        <v>1751</v>
      </c>
      <c r="C1553" s="46" t="s">
        <v>2143</v>
      </c>
      <c r="D1553" s="47">
        <v>3.1</v>
      </c>
      <c r="E1553" s="47">
        <v>3.96</v>
      </c>
    </row>
    <row r="1554" spans="2:5">
      <c r="B1554" s="62" t="s">
        <v>1751</v>
      </c>
      <c r="C1554" s="46" t="s">
        <v>2143</v>
      </c>
      <c r="D1554" s="47">
        <v>5.2</v>
      </c>
      <c r="E1554" s="47">
        <v>6.64</v>
      </c>
    </row>
    <row r="1555" spans="2:5">
      <c r="B1555" s="62" t="s">
        <v>1753</v>
      </c>
      <c r="C1555" s="46" t="s">
        <v>2144</v>
      </c>
      <c r="D1555" s="47">
        <v>0</v>
      </c>
      <c r="E1555" s="47">
        <v>0</v>
      </c>
    </row>
    <row r="1556" spans="2:5">
      <c r="B1556" s="62" t="s">
        <v>1753</v>
      </c>
      <c r="C1556" s="46" t="s">
        <v>2144</v>
      </c>
      <c r="D1556" s="47">
        <v>0</v>
      </c>
      <c r="E1556" s="47">
        <v>0</v>
      </c>
    </row>
    <row r="1557" spans="2:5">
      <c r="B1557" s="62" t="s">
        <v>1753</v>
      </c>
      <c r="C1557" s="46" t="s">
        <v>2144</v>
      </c>
      <c r="D1557" s="47">
        <v>0</v>
      </c>
      <c r="E1557" s="47">
        <v>0</v>
      </c>
    </row>
    <row r="1558" spans="2:5">
      <c r="B1558" s="62" t="s">
        <v>1753</v>
      </c>
      <c r="C1558" s="46" t="s">
        <v>2144</v>
      </c>
      <c r="D1558" s="47">
        <v>3.6</v>
      </c>
      <c r="E1558" s="47">
        <v>4.59</v>
      </c>
    </row>
    <row r="1559" spans="2:5">
      <c r="B1559" s="62" t="s">
        <v>1753</v>
      </c>
      <c r="C1559" s="46" t="s">
        <v>2144</v>
      </c>
      <c r="D1559" s="47">
        <v>4.5999999999999996</v>
      </c>
      <c r="E1559" s="47">
        <v>5.87</v>
      </c>
    </row>
    <row r="1560" spans="2:5">
      <c r="B1560" s="62" t="s">
        <v>1753</v>
      </c>
      <c r="C1560" s="46" t="s">
        <v>2144</v>
      </c>
      <c r="D1560" s="47">
        <v>3.1</v>
      </c>
      <c r="E1560" s="47">
        <v>3.96</v>
      </c>
    </row>
    <row r="1561" spans="2:5">
      <c r="B1561" s="62" t="s">
        <v>1753</v>
      </c>
      <c r="C1561" s="46" t="s">
        <v>2144</v>
      </c>
      <c r="D1561" s="47">
        <v>5.2</v>
      </c>
      <c r="E1561" s="47">
        <v>6.62</v>
      </c>
    </row>
    <row r="1562" spans="2:5">
      <c r="B1562" s="62" t="s">
        <v>1851</v>
      </c>
      <c r="C1562" s="46" t="s">
        <v>2479</v>
      </c>
      <c r="D1562" s="47">
        <v>0</v>
      </c>
      <c r="E1562" s="47">
        <v>0</v>
      </c>
    </row>
    <row r="1563" spans="2:5">
      <c r="B1563" s="62" t="s">
        <v>1851</v>
      </c>
      <c r="C1563" s="46" t="s">
        <v>2500</v>
      </c>
      <c r="D1563" s="47">
        <v>0</v>
      </c>
      <c r="E1563" s="47">
        <v>0</v>
      </c>
    </row>
    <row r="1564" spans="2:5">
      <c r="B1564" s="62" t="s">
        <v>1851</v>
      </c>
      <c r="C1564" s="46" t="s">
        <v>2500</v>
      </c>
      <c r="D1564" s="47">
        <v>3.6</v>
      </c>
      <c r="E1564" s="47">
        <v>4.59</v>
      </c>
    </row>
    <row r="1565" spans="2:5">
      <c r="B1565" s="62" t="s">
        <v>1851</v>
      </c>
      <c r="C1565" s="46" t="s">
        <v>2500</v>
      </c>
      <c r="D1565" s="47">
        <v>4.5999999999999996</v>
      </c>
      <c r="E1565" s="47">
        <v>5.87</v>
      </c>
    </row>
    <row r="1566" spans="2:5">
      <c r="B1566" s="62" t="s">
        <v>1851</v>
      </c>
      <c r="C1566" s="46" t="s">
        <v>2500</v>
      </c>
      <c r="D1566" s="47">
        <v>3.1</v>
      </c>
      <c r="E1566" s="47">
        <v>3.96</v>
      </c>
    </row>
    <row r="1567" spans="2:5">
      <c r="B1567" s="62" t="s">
        <v>1851</v>
      </c>
      <c r="C1567" s="46" t="s">
        <v>2500</v>
      </c>
      <c r="D1567" s="47">
        <v>5.2</v>
      </c>
      <c r="E1567" s="47">
        <v>6.64</v>
      </c>
    </row>
    <row r="1568" spans="2:5">
      <c r="B1568" s="62" t="s">
        <v>2466</v>
      </c>
      <c r="C1568" s="46" t="s">
        <v>2480</v>
      </c>
      <c r="D1568" s="47">
        <v>0</v>
      </c>
      <c r="E1568" s="47">
        <v>0</v>
      </c>
    </row>
    <row r="1569" spans="2:5">
      <c r="B1569" s="62" t="s">
        <v>2466</v>
      </c>
      <c r="C1569" s="46" t="s">
        <v>2501</v>
      </c>
      <c r="D1569" s="47">
        <v>0</v>
      </c>
      <c r="E1569" s="47">
        <v>0</v>
      </c>
    </row>
    <row r="1570" spans="2:5">
      <c r="B1570" s="62" t="s">
        <v>2466</v>
      </c>
      <c r="C1570" s="46" t="s">
        <v>2501</v>
      </c>
      <c r="D1570" s="47">
        <v>3.6</v>
      </c>
      <c r="E1570" s="47">
        <v>4.59</v>
      </c>
    </row>
    <row r="1571" spans="2:5">
      <c r="B1571" s="62" t="s">
        <v>2466</v>
      </c>
      <c r="C1571" s="46" t="s">
        <v>2501</v>
      </c>
      <c r="D1571" s="47">
        <v>4.5999999999999996</v>
      </c>
      <c r="E1571" s="47">
        <v>5.87</v>
      </c>
    </row>
    <row r="1572" spans="2:5">
      <c r="B1572" s="62" t="s">
        <v>2466</v>
      </c>
      <c r="C1572" s="46" t="s">
        <v>2501</v>
      </c>
      <c r="D1572" s="47">
        <v>3.1</v>
      </c>
      <c r="E1572" s="47">
        <v>3.96</v>
      </c>
    </row>
    <row r="1573" spans="2:5">
      <c r="B1573" s="62" t="s">
        <v>2466</v>
      </c>
      <c r="C1573" s="46" t="s">
        <v>2501</v>
      </c>
      <c r="D1573" s="47">
        <v>5.2</v>
      </c>
      <c r="E1573" s="47">
        <v>6.64</v>
      </c>
    </row>
    <row r="1574" spans="2:5">
      <c r="B1574" s="62" t="s">
        <v>2481</v>
      </c>
      <c r="C1574" s="46" t="s">
        <v>2482</v>
      </c>
      <c r="D1574" s="47" t="s">
        <v>913</v>
      </c>
      <c r="E1574" s="47">
        <v>0</v>
      </c>
    </row>
    <row r="1575" spans="2:5">
      <c r="B1575" s="62" t="s">
        <v>2259</v>
      </c>
      <c r="C1575" s="46" t="s">
        <v>2260</v>
      </c>
      <c r="D1575" s="47">
        <v>0</v>
      </c>
      <c r="E1575" s="47">
        <v>0</v>
      </c>
    </row>
    <row r="1576" spans="2:5">
      <c r="B1576" s="62" t="s">
        <v>2261</v>
      </c>
      <c r="C1576" s="46" t="s">
        <v>2262</v>
      </c>
      <c r="D1576" s="47">
        <v>0</v>
      </c>
      <c r="E1576" s="47">
        <v>0</v>
      </c>
    </row>
    <row r="1577" spans="2:5">
      <c r="B1577" s="62" t="s">
        <v>2263</v>
      </c>
      <c r="C1577" s="46" t="s">
        <v>2264</v>
      </c>
      <c r="D1577" s="47">
        <v>0</v>
      </c>
      <c r="E1577" s="47">
        <v>0</v>
      </c>
    </row>
    <row r="1578" spans="2:5">
      <c r="B1578" s="62" t="s">
        <v>2265</v>
      </c>
      <c r="C1578" s="46" t="s">
        <v>2266</v>
      </c>
      <c r="D1578" s="47">
        <v>0</v>
      </c>
      <c r="E1578" s="47">
        <v>0</v>
      </c>
    </row>
    <row r="1579" spans="2:5">
      <c r="B1579" s="62" t="s">
        <v>2267</v>
      </c>
      <c r="C1579" s="46" t="s">
        <v>2268</v>
      </c>
      <c r="D1579" s="47">
        <v>0</v>
      </c>
      <c r="E1579" s="47">
        <v>0</v>
      </c>
    </row>
    <row r="1580" spans="2:5">
      <c r="B1580" s="62" t="s">
        <v>2269</v>
      </c>
      <c r="C1580" s="46" t="s">
        <v>2270</v>
      </c>
      <c r="D1580" s="47">
        <v>0</v>
      </c>
      <c r="E1580" s="47">
        <v>0</v>
      </c>
    </row>
    <row r="1581" spans="2:5">
      <c r="B1581" s="62" t="s">
        <v>2271</v>
      </c>
      <c r="C1581" s="46" t="s">
        <v>2272</v>
      </c>
      <c r="D1581" s="47">
        <v>0</v>
      </c>
      <c r="E1581" s="47">
        <v>0</v>
      </c>
    </row>
    <row r="1582" spans="2:5">
      <c r="B1582" s="62" t="s">
        <v>2273</v>
      </c>
      <c r="C1582" s="46" t="s">
        <v>2274</v>
      </c>
      <c r="D1582" s="47">
        <v>0</v>
      </c>
      <c r="E1582" s="47">
        <v>0</v>
      </c>
    </row>
    <row r="1583" spans="2:5">
      <c r="B1583" s="62" t="s">
        <v>2275</v>
      </c>
      <c r="C1583" s="46" t="s">
        <v>2276</v>
      </c>
      <c r="D1583" s="47">
        <v>0</v>
      </c>
      <c r="E1583" s="47">
        <v>0</v>
      </c>
    </row>
    <row r="1584" spans="2:5">
      <c r="B1584" s="62" t="s">
        <v>2277</v>
      </c>
      <c r="C1584" s="46" t="s">
        <v>2278</v>
      </c>
      <c r="D1584" s="47">
        <v>0</v>
      </c>
      <c r="E1584" s="47">
        <v>0</v>
      </c>
    </row>
    <row r="1585" spans="2:5">
      <c r="B1585" s="62" t="s">
        <v>2279</v>
      </c>
      <c r="C1585" s="46" t="s">
        <v>2280</v>
      </c>
      <c r="D1585" s="47">
        <v>0</v>
      </c>
      <c r="E1585" s="47">
        <v>0</v>
      </c>
    </row>
    <row r="1586" spans="2:5">
      <c r="B1586" s="62" t="s">
        <v>2281</v>
      </c>
      <c r="C1586" s="46" t="s">
        <v>2282</v>
      </c>
      <c r="D1586" s="47">
        <v>0</v>
      </c>
      <c r="E1586" s="47">
        <v>0</v>
      </c>
    </row>
    <row r="1587" spans="2:5">
      <c r="B1587" s="62" t="s">
        <v>2344</v>
      </c>
      <c r="C1587" s="46" t="s">
        <v>2344</v>
      </c>
      <c r="D1587" s="47">
        <v>0</v>
      </c>
      <c r="E1587" s="47">
        <v>0</v>
      </c>
    </row>
    <row r="1588" spans="2:5">
      <c r="B1588" s="62" t="s">
        <v>2344</v>
      </c>
      <c r="C1588" s="46" t="s">
        <v>2344</v>
      </c>
      <c r="D1588" s="47">
        <v>3.6</v>
      </c>
      <c r="E1588" s="47">
        <v>4.59</v>
      </c>
    </row>
    <row r="1589" spans="2:5">
      <c r="B1589" s="62" t="s">
        <v>2344</v>
      </c>
      <c r="C1589" s="46" t="s">
        <v>2344</v>
      </c>
      <c r="D1589" s="47">
        <v>4.5999999999999996</v>
      </c>
      <c r="E1589" s="47">
        <v>5.87</v>
      </c>
    </row>
    <row r="1590" spans="2:5">
      <c r="B1590" s="62" t="s">
        <v>2344</v>
      </c>
      <c r="C1590" s="46" t="s">
        <v>2344</v>
      </c>
      <c r="D1590" s="47">
        <v>3.1</v>
      </c>
      <c r="E1590" s="47">
        <v>3.96</v>
      </c>
    </row>
    <row r="1591" spans="2:5">
      <c r="B1591" s="62" t="s">
        <v>2344</v>
      </c>
      <c r="C1591" s="46" t="s">
        <v>2344</v>
      </c>
      <c r="D1591" s="47">
        <v>5.2</v>
      </c>
      <c r="E1591" s="47">
        <v>6.64</v>
      </c>
    </row>
    <row r="1592" spans="2:5">
      <c r="B1592" s="62" t="s">
        <v>2346</v>
      </c>
      <c r="C1592" s="46" t="s">
        <v>2483</v>
      </c>
      <c r="D1592" s="47">
        <v>0</v>
      </c>
      <c r="E1592" s="47">
        <v>0</v>
      </c>
    </row>
    <row r="1593" spans="2:5">
      <c r="B1593" s="62" t="s">
        <v>2346</v>
      </c>
      <c r="C1593" s="46" t="s">
        <v>2502</v>
      </c>
      <c r="D1593" s="47">
        <v>0</v>
      </c>
      <c r="E1593" s="47">
        <v>0</v>
      </c>
    </row>
    <row r="1594" spans="2:5">
      <c r="B1594" s="62" t="s">
        <v>2346</v>
      </c>
      <c r="C1594" s="46" t="s">
        <v>2502</v>
      </c>
      <c r="D1594" s="47">
        <v>3.6</v>
      </c>
      <c r="E1594" s="47">
        <v>4.59</v>
      </c>
    </row>
    <row r="1595" spans="2:5">
      <c r="B1595" s="62" t="s">
        <v>2346</v>
      </c>
      <c r="C1595" s="46" t="s">
        <v>2502</v>
      </c>
      <c r="D1595" s="47">
        <v>4.5999999999999996</v>
      </c>
      <c r="E1595" s="47">
        <v>5.87</v>
      </c>
    </row>
    <row r="1596" spans="2:5">
      <c r="B1596" s="62" t="s">
        <v>2346</v>
      </c>
      <c r="C1596" s="46" t="s">
        <v>2502</v>
      </c>
      <c r="D1596" s="47">
        <v>3.1</v>
      </c>
      <c r="E1596" s="47">
        <v>3.96</v>
      </c>
    </row>
    <row r="1597" spans="2:5">
      <c r="B1597" s="62" t="s">
        <v>2346</v>
      </c>
      <c r="C1597" s="46" t="s">
        <v>2502</v>
      </c>
      <c r="D1597" s="47">
        <v>5.2</v>
      </c>
      <c r="E1597" s="47">
        <v>6.64</v>
      </c>
    </row>
    <row r="1598" spans="2:5">
      <c r="B1598" s="62" t="s">
        <v>2348</v>
      </c>
      <c r="C1598" s="46" t="s">
        <v>2484</v>
      </c>
      <c r="D1598" s="47">
        <v>0</v>
      </c>
      <c r="E1598" s="47">
        <v>0</v>
      </c>
    </row>
    <row r="1599" spans="2:5">
      <c r="B1599" s="62" t="s">
        <v>2474</v>
      </c>
      <c r="C1599" s="46" t="s">
        <v>2485</v>
      </c>
      <c r="D1599" s="47">
        <v>0</v>
      </c>
      <c r="E1599" s="47">
        <v>0</v>
      </c>
    </row>
    <row r="1600" spans="2:5">
      <c r="B1600" s="62" t="s">
        <v>1711</v>
      </c>
      <c r="C1600" s="46" t="s">
        <v>2533</v>
      </c>
      <c r="D1600" s="47">
        <v>0</v>
      </c>
      <c r="E1600" s="47">
        <v>8.6966999999999999</v>
      </c>
    </row>
    <row r="1601" spans="2:5">
      <c r="B1601" s="62" t="s">
        <v>1709</v>
      </c>
      <c r="C1601" s="46" t="s">
        <v>2534</v>
      </c>
      <c r="D1601" s="47">
        <v>0</v>
      </c>
      <c r="E1601" s="47">
        <v>8.6966999999999999</v>
      </c>
    </row>
    <row r="1602" spans="2:5">
      <c r="B1602" s="62" t="s">
        <v>913</v>
      </c>
      <c r="C1602" s="46" t="s">
        <v>2508</v>
      </c>
      <c r="D1602" s="47">
        <v>0</v>
      </c>
      <c r="E1602" s="47">
        <v>0</v>
      </c>
    </row>
    <row r="1603" spans="2:5">
      <c r="B1603" s="62" t="s">
        <v>913</v>
      </c>
      <c r="C1603" s="46" t="s">
        <v>2535</v>
      </c>
      <c r="D1603" s="47">
        <v>0</v>
      </c>
      <c r="E1603" s="47">
        <v>0</v>
      </c>
    </row>
    <row r="1604" spans="2:5">
      <c r="B1604" s="62" t="s">
        <v>1725</v>
      </c>
      <c r="C1604" s="46" t="s">
        <v>2509</v>
      </c>
      <c r="D1604" s="47">
        <v>0</v>
      </c>
      <c r="E1604" s="47">
        <v>9.0760000000000005</v>
      </c>
    </row>
    <row r="1605" spans="2:5">
      <c r="B1605" s="62" t="s">
        <v>1707</v>
      </c>
      <c r="C1605" s="46" t="s">
        <v>2536</v>
      </c>
      <c r="D1605" s="47">
        <v>0</v>
      </c>
      <c r="E1605" s="47">
        <v>8.6966999999999999</v>
      </c>
    </row>
    <row r="1606" spans="2:5">
      <c r="B1606" s="62" t="s">
        <v>1703</v>
      </c>
      <c r="C1606" s="46" t="s">
        <v>2537</v>
      </c>
      <c r="D1606" s="47">
        <v>0</v>
      </c>
      <c r="E1606" s="47">
        <v>8.6966999999999999</v>
      </c>
    </row>
    <row r="1607" spans="2:5">
      <c r="B1607" s="62" t="s">
        <v>1715</v>
      </c>
      <c r="C1607" s="46" t="s">
        <v>2538</v>
      </c>
      <c r="D1607" s="47">
        <v>0</v>
      </c>
      <c r="E1607" s="47">
        <v>8.6966999999999999</v>
      </c>
    </row>
    <row r="1608" spans="2:5">
      <c r="B1608" s="62" t="s">
        <v>1717</v>
      </c>
      <c r="C1608" s="46" t="s">
        <v>2539</v>
      </c>
      <c r="D1608" s="47">
        <v>0</v>
      </c>
      <c r="E1608" s="47">
        <v>8.6966999999999999</v>
      </c>
    </row>
    <row r="1609" spans="2:5">
      <c r="B1609" s="62" t="s">
        <v>1719</v>
      </c>
      <c r="C1609" s="46" t="s">
        <v>2540</v>
      </c>
      <c r="D1609" s="47">
        <v>0</v>
      </c>
      <c r="E1609" s="47">
        <v>8.6966999999999999</v>
      </c>
    </row>
    <row r="1610" spans="2:5">
      <c r="B1610" s="62" t="s">
        <v>1721</v>
      </c>
      <c r="C1610" s="46" t="s">
        <v>2541</v>
      </c>
      <c r="D1610" s="47">
        <v>0</v>
      </c>
      <c r="E1610" s="47">
        <v>8.6966999999999999</v>
      </c>
    </row>
    <row r="1611" spans="2:5">
      <c r="B1611" s="62" t="s">
        <v>1723</v>
      </c>
      <c r="C1611" s="46" t="s">
        <v>2542</v>
      </c>
      <c r="D1611" s="47">
        <v>0</v>
      </c>
      <c r="E1611" s="47">
        <v>8.6966999999999999</v>
      </c>
    </row>
    <row r="1612" spans="2:5">
      <c r="B1612" s="62" t="s">
        <v>1729</v>
      </c>
      <c r="C1612" s="46" t="s">
        <v>2543</v>
      </c>
      <c r="D1612" s="47">
        <v>0</v>
      </c>
      <c r="E1612" s="47">
        <v>8.6966999999999999</v>
      </c>
    </row>
    <row r="1613" spans="2:5">
      <c r="B1613" s="62" t="s">
        <v>1731</v>
      </c>
      <c r="C1613" s="46" t="s">
        <v>2544</v>
      </c>
      <c r="D1613" s="47">
        <v>0</v>
      </c>
      <c r="E1613" s="47">
        <v>8.6966999999999999</v>
      </c>
    </row>
    <row r="1614" spans="2:5">
      <c r="B1614" s="62" t="s">
        <v>1705</v>
      </c>
      <c r="C1614" s="46" t="s">
        <v>2545</v>
      </c>
      <c r="D1614" s="47">
        <v>0</v>
      </c>
      <c r="E1614" s="47">
        <v>8.6966999999999999</v>
      </c>
    </row>
    <row r="1615" spans="2:5">
      <c r="B1615" s="62" t="s">
        <v>1733</v>
      </c>
      <c r="C1615" s="46" t="s">
        <v>2546</v>
      </c>
      <c r="D1615" s="47">
        <v>0</v>
      </c>
      <c r="E1615" s="47">
        <v>8.6966999999999999</v>
      </c>
    </row>
    <row r="1616" spans="2:5">
      <c r="B1616" s="62" t="s">
        <v>1735</v>
      </c>
      <c r="C1616" s="46" t="s">
        <v>2547</v>
      </c>
      <c r="D1616" s="47">
        <v>0</v>
      </c>
      <c r="E1616" s="47">
        <v>8.6966999999999999</v>
      </c>
    </row>
    <row r="1617" spans="2:5">
      <c r="B1617" s="62" t="s">
        <v>1737</v>
      </c>
      <c r="C1617" s="46" t="s">
        <v>2548</v>
      </c>
      <c r="D1617" s="47">
        <v>0</v>
      </c>
      <c r="E1617" s="47">
        <v>8.6966999999999999</v>
      </c>
    </row>
    <row r="1618" spans="2:5">
      <c r="B1618" s="62" t="s">
        <v>1739</v>
      </c>
      <c r="C1618" s="46" t="s">
        <v>2549</v>
      </c>
      <c r="D1618" s="47">
        <v>0</v>
      </c>
      <c r="E1618" s="47">
        <v>8.6966999999999999</v>
      </c>
    </row>
    <row r="1619" spans="2:5">
      <c r="B1619" s="62" t="s">
        <v>1741</v>
      </c>
      <c r="C1619" s="46" t="s">
        <v>2550</v>
      </c>
      <c r="D1619" s="47">
        <v>0</v>
      </c>
      <c r="E1619" s="47">
        <v>8.6966999999999999</v>
      </c>
    </row>
    <row r="1620" spans="2:5">
      <c r="B1620" s="62" t="s">
        <v>1743</v>
      </c>
      <c r="C1620" s="46" t="s">
        <v>2551</v>
      </c>
      <c r="D1620" s="47">
        <v>0</v>
      </c>
      <c r="E1620" s="47">
        <v>8.6966999999999999</v>
      </c>
    </row>
    <row r="1621" spans="2:5">
      <c r="B1621" s="62" t="s">
        <v>1745</v>
      </c>
      <c r="C1621" s="46" t="s">
        <v>2552</v>
      </c>
      <c r="D1621" s="47">
        <v>0</v>
      </c>
      <c r="E1621" s="47">
        <v>8.6966999999999999</v>
      </c>
    </row>
    <row r="1622" spans="2:5">
      <c r="B1622" s="62" t="s">
        <v>1747</v>
      </c>
      <c r="C1622" s="46" t="s">
        <v>2553</v>
      </c>
      <c r="D1622" s="47">
        <v>0</v>
      </c>
      <c r="E1622" s="47">
        <v>8.6966999999999999</v>
      </c>
    </row>
    <row r="1623" spans="2:5">
      <c r="B1623" s="62" t="s">
        <v>1749</v>
      </c>
      <c r="C1623" s="46" t="s">
        <v>2554</v>
      </c>
      <c r="D1623" s="47">
        <v>0</v>
      </c>
      <c r="E1623" s="47">
        <v>8.6966999999999999</v>
      </c>
    </row>
    <row r="1624" spans="2:5">
      <c r="B1624" s="62" t="s">
        <v>1751</v>
      </c>
      <c r="C1624" s="46" t="s">
        <v>2555</v>
      </c>
      <c r="D1624" s="47">
        <v>0</v>
      </c>
      <c r="E1624" s="47">
        <v>8.6966999999999999</v>
      </c>
    </row>
    <row r="1625" spans="2:5">
      <c r="B1625" s="62" t="s">
        <v>1725</v>
      </c>
      <c r="C1625" s="46" t="s">
        <v>2556</v>
      </c>
      <c r="D1625" s="47">
        <v>0</v>
      </c>
      <c r="E1625" s="47">
        <v>8.6979000000000006</v>
      </c>
    </row>
    <row r="1626" spans="2:5">
      <c r="B1626" s="62" t="s">
        <v>1707</v>
      </c>
      <c r="C1626" s="46" t="s">
        <v>2510</v>
      </c>
      <c r="D1626" s="47">
        <v>0</v>
      </c>
      <c r="E1626" s="47">
        <v>10.547499999999999</v>
      </c>
    </row>
    <row r="1627" spans="2:5">
      <c r="B1627" s="62" t="s">
        <v>1709</v>
      </c>
      <c r="C1627" s="46" t="s">
        <v>2511</v>
      </c>
      <c r="D1627" s="47">
        <v>0</v>
      </c>
      <c r="E1627" s="47">
        <v>10.547499999999999</v>
      </c>
    </row>
    <row r="1628" spans="2:5">
      <c r="B1628" s="62" t="s">
        <v>1711</v>
      </c>
      <c r="C1628" s="46" t="s">
        <v>2512</v>
      </c>
      <c r="D1628" s="47">
        <v>0</v>
      </c>
      <c r="E1628" s="47">
        <v>10.547499999999999</v>
      </c>
    </row>
    <row r="1629" spans="2:5">
      <c r="B1629" s="62" t="s">
        <v>1703</v>
      </c>
      <c r="C1629" s="46" t="s">
        <v>2513</v>
      </c>
      <c r="D1629" s="47">
        <v>0</v>
      </c>
      <c r="E1629" s="47">
        <v>10.475</v>
      </c>
    </row>
    <row r="1630" spans="2:5">
      <c r="B1630" s="62" t="s">
        <v>1715</v>
      </c>
      <c r="C1630" s="46" t="s">
        <v>2514</v>
      </c>
      <c r="D1630" s="47">
        <v>0</v>
      </c>
      <c r="E1630" s="47">
        <v>10.547499999999999</v>
      </c>
    </row>
    <row r="1631" spans="2:5">
      <c r="B1631" s="62" t="s">
        <v>1717</v>
      </c>
      <c r="C1631" s="46" t="s">
        <v>2515</v>
      </c>
      <c r="D1631" s="47">
        <v>0</v>
      </c>
      <c r="E1631" s="47">
        <v>10.547499999999999</v>
      </c>
    </row>
    <row r="1632" spans="2:5">
      <c r="B1632" s="62" t="s">
        <v>1719</v>
      </c>
      <c r="C1632" s="46" t="s">
        <v>2516</v>
      </c>
      <c r="D1632" s="47">
        <v>0</v>
      </c>
      <c r="E1632" s="47">
        <v>10.547499999999999</v>
      </c>
    </row>
    <row r="1633" spans="2:5">
      <c r="B1633" s="62" t="s">
        <v>1721</v>
      </c>
      <c r="C1633" s="46" t="s">
        <v>2517</v>
      </c>
      <c r="D1633" s="47">
        <v>0</v>
      </c>
      <c r="E1633" s="47">
        <v>10.547499999999999</v>
      </c>
    </row>
    <row r="1634" spans="2:5">
      <c r="B1634" s="62" t="s">
        <v>1723</v>
      </c>
      <c r="C1634" s="46" t="s">
        <v>2518</v>
      </c>
      <c r="D1634" s="47">
        <v>0</v>
      </c>
      <c r="E1634" s="47">
        <v>10.547499999999999</v>
      </c>
    </row>
    <row r="1635" spans="2:5">
      <c r="B1635" s="62" t="s">
        <v>1729</v>
      </c>
      <c r="C1635" s="46" t="s">
        <v>2519</v>
      </c>
      <c r="D1635" s="47">
        <v>0</v>
      </c>
      <c r="E1635" s="47">
        <v>10.547499999999999</v>
      </c>
    </row>
    <row r="1636" spans="2:5">
      <c r="B1636" s="62" t="s">
        <v>1731</v>
      </c>
      <c r="C1636" s="46" t="s">
        <v>2520</v>
      </c>
      <c r="D1636" s="47">
        <v>0</v>
      </c>
      <c r="E1636" s="47">
        <v>9.7565000000000008</v>
      </c>
    </row>
    <row r="1637" spans="2:5">
      <c r="B1637" s="62" t="s">
        <v>1705</v>
      </c>
      <c r="C1637" s="46" t="s">
        <v>2521</v>
      </c>
      <c r="D1637" s="47">
        <v>0</v>
      </c>
      <c r="E1637" s="47">
        <v>9.7565000000000008</v>
      </c>
    </row>
    <row r="1638" spans="2:5">
      <c r="B1638" s="62" t="s">
        <v>1733</v>
      </c>
      <c r="C1638" s="46" t="s">
        <v>2522</v>
      </c>
      <c r="D1638" s="47">
        <v>0</v>
      </c>
      <c r="E1638" s="47">
        <v>9.7565000000000008</v>
      </c>
    </row>
    <row r="1639" spans="2:5">
      <c r="B1639" s="62" t="s">
        <v>1735</v>
      </c>
      <c r="C1639" s="46" t="s">
        <v>2523</v>
      </c>
      <c r="D1639" s="47">
        <v>0</v>
      </c>
      <c r="E1639" s="47">
        <v>10.547499999999999</v>
      </c>
    </row>
    <row r="1640" spans="2:5">
      <c r="B1640" s="62" t="s">
        <v>1737</v>
      </c>
      <c r="C1640" s="46" t="s">
        <v>2524</v>
      </c>
      <c r="D1640" s="47">
        <v>0</v>
      </c>
      <c r="E1640" s="47">
        <v>10.547499999999999</v>
      </c>
    </row>
    <row r="1641" spans="2:5">
      <c r="B1641" s="62" t="s">
        <v>1739</v>
      </c>
      <c r="C1641" s="46" t="s">
        <v>2525</v>
      </c>
      <c r="D1641" s="47">
        <v>0</v>
      </c>
      <c r="E1641" s="47">
        <v>10.547499999999999</v>
      </c>
    </row>
    <row r="1642" spans="2:5">
      <c r="B1642" s="62" t="s">
        <v>1741</v>
      </c>
      <c r="C1642" s="46" t="s">
        <v>2526</v>
      </c>
      <c r="D1642" s="47">
        <v>0</v>
      </c>
      <c r="E1642" s="47">
        <v>10.547499999999999</v>
      </c>
    </row>
    <row r="1643" spans="2:5">
      <c r="B1643" s="62" t="s">
        <v>1743</v>
      </c>
      <c r="C1643" s="46" t="s">
        <v>2527</v>
      </c>
      <c r="D1643" s="47">
        <v>0</v>
      </c>
      <c r="E1643" s="47">
        <v>9.7565000000000008</v>
      </c>
    </row>
    <row r="1644" spans="2:5">
      <c r="B1644" s="62" t="s">
        <v>1745</v>
      </c>
      <c r="C1644" s="46" t="s">
        <v>2528</v>
      </c>
      <c r="D1644" s="47">
        <v>0</v>
      </c>
      <c r="E1644" s="47">
        <v>10.547499999999999</v>
      </c>
    </row>
    <row r="1645" spans="2:5">
      <c r="B1645" s="62" t="s">
        <v>1747</v>
      </c>
      <c r="C1645" s="46" t="s">
        <v>2529</v>
      </c>
      <c r="D1645" s="47">
        <v>0</v>
      </c>
      <c r="E1645" s="47">
        <v>10.547499999999999</v>
      </c>
    </row>
    <row r="1646" spans="2:5">
      <c r="B1646" s="62" t="s">
        <v>1749</v>
      </c>
      <c r="C1646" s="46" t="s">
        <v>2530</v>
      </c>
      <c r="D1646" s="47">
        <v>0</v>
      </c>
      <c r="E1646" s="47">
        <v>10.547499999999999</v>
      </c>
    </row>
    <row r="1647" spans="2:5">
      <c r="B1647" s="62" t="s">
        <v>1751</v>
      </c>
      <c r="C1647" s="46" t="s">
        <v>2531</v>
      </c>
      <c r="D1647" s="47">
        <v>0</v>
      </c>
      <c r="E1647" s="47">
        <v>10.547499999999999</v>
      </c>
    </row>
    <row r="1648" spans="2:5">
      <c r="B1648" s="62" t="s">
        <v>1753</v>
      </c>
      <c r="C1648" s="46" t="s">
        <v>2532</v>
      </c>
      <c r="D1648" s="47">
        <v>0</v>
      </c>
      <c r="E1648" s="47">
        <v>10.547499999999999</v>
      </c>
    </row>
    <row r="1649" spans="2:5">
      <c r="B1649" s="62" t="s">
        <v>2631</v>
      </c>
      <c r="C1649" s="46" t="s">
        <v>2632</v>
      </c>
      <c r="D1649" s="47">
        <v>0</v>
      </c>
      <c r="E1649" s="47">
        <v>5418</v>
      </c>
    </row>
    <row r="1650" spans="2:5">
      <c r="B1650" s="62" t="s">
        <v>2633</v>
      </c>
      <c r="C1650" s="46" t="s">
        <v>2634</v>
      </c>
      <c r="D1650" s="47">
        <v>0</v>
      </c>
      <c r="E1650" s="47">
        <v>5418</v>
      </c>
    </row>
    <row r="1651" spans="2:5">
      <c r="B1651" s="62" t="s">
        <v>2635</v>
      </c>
      <c r="C1651" s="46" t="s">
        <v>2636</v>
      </c>
      <c r="D1651" s="47">
        <v>0</v>
      </c>
      <c r="E1651" s="47">
        <v>5418</v>
      </c>
    </row>
    <row r="1652" spans="2:5">
      <c r="B1652" s="62" t="s">
        <v>2637</v>
      </c>
      <c r="C1652" s="46" t="s">
        <v>2638</v>
      </c>
      <c r="D1652" s="47">
        <v>0</v>
      </c>
      <c r="E1652" s="47">
        <v>5418</v>
      </c>
    </row>
    <row r="1653" spans="2:5">
      <c r="B1653" s="62" t="s">
        <v>2639</v>
      </c>
      <c r="C1653" s="46" t="s">
        <v>2640</v>
      </c>
      <c r="D1653" s="47">
        <v>0</v>
      </c>
      <c r="E1653" s="47">
        <v>5418</v>
      </c>
    </row>
    <row r="1654" spans="2:5">
      <c r="B1654" s="62" t="s">
        <v>2641</v>
      </c>
      <c r="C1654" s="46" t="s">
        <v>2642</v>
      </c>
      <c r="D1654" s="47">
        <v>0</v>
      </c>
      <c r="E1654" s="47">
        <v>5418</v>
      </c>
    </row>
    <row r="1655" spans="2:5">
      <c r="B1655" s="62" t="s">
        <v>2643</v>
      </c>
      <c r="C1655" s="46" t="s">
        <v>2644</v>
      </c>
      <c r="D1655" s="47">
        <v>0</v>
      </c>
      <c r="E1655" s="47">
        <v>5418</v>
      </c>
    </row>
    <row r="1656" spans="2:5">
      <c r="B1656" s="62" t="s">
        <v>1707</v>
      </c>
      <c r="C1656" s="46" t="s">
        <v>2559</v>
      </c>
      <c r="D1656" s="47">
        <v>0</v>
      </c>
      <c r="E1656" s="47">
        <v>8.6966999999999999</v>
      </c>
    </row>
    <row r="1657" spans="2:5">
      <c r="B1657" s="62" t="s">
        <v>1709</v>
      </c>
      <c r="C1657" s="46" t="s">
        <v>2560</v>
      </c>
      <c r="D1657" s="47">
        <v>0</v>
      </c>
      <c r="E1657" s="47">
        <v>8.6966999999999999</v>
      </c>
    </row>
    <row r="1658" spans="2:5">
      <c r="B1658" s="62" t="s">
        <v>1711</v>
      </c>
      <c r="C1658" s="46" t="s">
        <v>2561</v>
      </c>
      <c r="D1658" s="47">
        <v>0</v>
      </c>
      <c r="E1658" s="47">
        <v>8.6966999999999999</v>
      </c>
    </row>
    <row r="1659" spans="2:5">
      <c r="B1659" s="62" t="s">
        <v>1703</v>
      </c>
      <c r="C1659" s="46" t="s">
        <v>2562</v>
      </c>
      <c r="D1659" s="47">
        <v>0</v>
      </c>
      <c r="E1659" s="47">
        <v>8.6966999999999999</v>
      </c>
    </row>
    <row r="1660" spans="2:5">
      <c r="B1660" s="62" t="s">
        <v>1715</v>
      </c>
      <c r="C1660" s="46" t="s">
        <v>2563</v>
      </c>
      <c r="D1660" s="47">
        <v>0</v>
      </c>
      <c r="E1660" s="47">
        <v>8.6966999999999999</v>
      </c>
    </row>
    <row r="1661" spans="2:5">
      <c r="B1661" s="62" t="s">
        <v>1717</v>
      </c>
      <c r="C1661" s="46" t="s">
        <v>2564</v>
      </c>
      <c r="D1661" s="47">
        <v>0</v>
      </c>
      <c r="E1661" s="47">
        <v>8.6966999999999999</v>
      </c>
    </row>
    <row r="1662" spans="2:5">
      <c r="B1662" s="62" t="s">
        <v>1719</v>
      </c>
      <c r="C1662" s="46" t="s">
        <v>2565</v>
      </c>
      <c r="D1662" s="47">
        <v>0</v>
      </c>
      <c r="E1662" s="47">
        <v>8.6966999999999999</v>
      </c>
    </row>
    <row r="1663" spans="2:5">
      <c r="B1663" s="62" t="s">
        <v>1721</v>
      </c>
      <c r="C1663" s="46" t="s">
        <v>2566</v>
      </c>
      <c r="D1663" s="47">
        <v>0</v>
      </c>
      <c r="E1663" s="47">
        <v>8.6966999999999999</v>
      </c>
    </row>
    <row r="1664" spans="2:5">
      <c r="B1664" s="62" t="s">
        <v>1723</v>
      </c>
      <c r="C1664" s="46" t="s">
        <v>2567</v>
      </c>
      <c r="D1664" s="47">
        <v>0</v>
      </c>
      <c r="E1664" s="47">
        <v>8.6966999999999999</v>
      </c>
    </row>
    <row r="1665" spans="2:5">
      <c r="B1665" s="62" t="s">
        <v>1731</v>
      </c>
      <c r="C1665" s="46" t="s">
        <v>2568</v>
      </c>
      <c r="D1665" s="47">
        <v>0</v>
      </c>
      <c r="E1665" s="47">
        <v>8.6966999999999999</v>
      </c>
    </row>
    <row r="1666" spans="2:5">
      <c r="B1666" s="62" t="s">
        <v>1705</v>
      </c>
      <c r="C1666" s="46" t="s">
        <v>2569</v>
      </c>
      <c r="D1666" s="47">
        <v>0</v>
      </c>
      <c r="E1666" s="47">
        <v>8.6966999999999999</v>
      </c>
    </row>
    <row r="1667" spans="2:5">
      <c r="B1667" s="62" t="s">
        <v>1733</v>
      </c>
      <c r="C1667" s="46" t="s">
        <v>2570</v>
      </c>
      <c r="D1667" s="47">
        <v>0</v>
      </c>
      <c r="E1667" s="47">
        <v>8.6966999999999999</v>
      </c>
    </row>
    <row r="1668" spans="2:5">
      <c r="B1668" s="62" t="s">
        <v>1735</v>
      </c>
      <c r="C1668" s="46" t="s">
        <v>2571</v>
      </c>
      <c r="D1668" s="47">
        <v>0</v>
      </c>
      <c r="E1668" s="47">
        <v>8.6966999999999999</v>
      </c>
    </row>
    <row r="1669" spans="2:5">
      <c r="B1669" s="62" t="s">
        <v>1737</v>
      </c>
      <c r="C1669" s="46" t="s">
        <v>2572</v>
      </c>
      <c r="D1669" s="47">
        <v>0</v>
      </c>
      <c r="E1669" s="47">
        <v>8.6966999999999999</v>
      </c>
    </row>
    <row r="1670" spans="2:5">
      <c r="B1670" s="62" t="s">
        <v>1739</v>
      </c>
      <c r="C1670" s="46" t="s">
        <v>2573</v>
      </c>
      <c r="D1670" s="47">
        <v>0</v>
      </c>
      <c r="E1670" s="47">
        <v>8.6966999999999999</v>
      </c>
    </row>
    <row r="1671" spans="2:5">
      <c r="B1671" s="62" t="s">
        <v>1741</v>
      </c>
      <c r="C1671" s="46" t="s">
        <v>2574</v>
      </c>
      <c r="D1671" s="47">
        <v>0</v>
      </c>
      <c r="E1671" s="47">
        <v>8.6966999999999999</v>
      </c>
    </row>
    <row r="1672" spans="2:5">
      <c r="B1672" s="62" t="s">
        <v>1743</v>
      </c>
      <c r="C1672" s="46" t="s">
        <v>2575</v>
      </c>
      <c r="D1672" s="47">
        <v>0</v>
      </c>
      <c r="E1672" s="47">
        <v>8.6966999999999999</v>
      </c>
    </row>
    <row r="1673" spans="2:5">
      <c r="B1673" s="62" t="s">
        <v>1745</v>
      </c>
      <c r="C1673" s="46" t="s">
        <v>2576</v>
      </c>
      <c r="D1673" s="47">
        <v>0</v>
      </c>
      <c r="E1673" s="47">
        <v>8.6966999999999999</v>
      </c>
    </row>
    <row r="1674" spans="2:5">
      <c r="B1674" s="62" t="s">
        <v>1747</v>
      </c>
      <c r="C1674" s="46" t="s">
        <v>2577</v>
      </c>
      <c r="D1674" s="47">
        <v>0</v>
      </c>
      <c r="E1674" s="47">
        <v>8.6966999999999999</v>
      </c>
    </row>
    <row r="1675" spans="2:5">
      <c r="B1675" s="62" t="s">
        <v>1749</v>
      </c>
      <c r="C1675" s="46" t="s">
        <v>2578</v>
      </c>
      <c r="D1675" s="47">
        <v>0</v>
      </c>
      <c r="E1675" s="47">
        <v>8.6966999999999999</v>
      </c>
    </row>
    <row r="1676" spans="2:5">
      <c r="B1676" s="62" t="s">
        <v>1751</v>
      </c>
      <c r="C1676" s="46" t="s">
        <v>2579</v>
      </c>
      <c r="D1676" s="47">
        <v>0</v>
      </c>
      <c r="E1676" s="47">
        <v>8.6966999999999999</v>
      </c>
    </row>
    <row r="1677" spans="2:5">
      <c r="B1677" s="62" t="s">
        <v>1753</v>
      </c>
      <c r="C1677" s="46" t="s">
        <v>2580</v>
      </c>
      <c r="D1677" s="47">
        <v>0</v>
      </c>
      <c r="E1677" s="47">
        <v>8.6966999999999999</v>
      </c>
    </row>
    <row r="1678" spans="2:5">
      <c r="B1678" s="62" t="s">
        <v>1707</v>
      </c>
      <c r="C1678" s="46" t="s">
        <v>2581</v>
      </c>
      <c r="D1678" s="47">
        <v>0</v>
      </c>
      <c r="E1678" s="47">
        <v>10.547499999999999</v>
      </c>
    </row>
    <row r="1679" spans="2:5">
      <c r="B1679" s="62" t="s">
        <v>1709</v>
      </c>
      <c r="C1679" s="46" t="s">
        <v>2582</v>
      </c>
      <c r="D1679" s="47">
        <v>0</v>
      </c>
      <c r="E1679" s="47">
        <v>10.5474</v>
      </c>
    </row>
    <row r="1680" spans="2:5">
      <c r="B1680" s="62" t="s">
        <v>1711</v>
      </c>
      <c r="C1680" s="46" t="s">
        <v>2583</v>
      </c>
      <c r="D1680" s="47">
        <v>0</v>
      </c>
      <c r="E1680" s="47">
        <v>10.547499999999999</v>
      </c>
    </row>
    <row r="1681" spans="2:5">
      <c r="B1681" s="62" t="s">
        <v>1703</v>
      </c>
      <c r="C1681" s="46" t="s">
        <v>2584</v>
      </c>
      <c r="D1681" s="47">
        <v>0</v>
      </c>
      <c r="E1681" s="47">
        <v>10.547499999999999</v>
      </c>
    </row>
    <row r="1682" spans="2:5">
      <c r="B1682" s="62" t="s">
        <v>1715</v>
      </c>
      <c r="C1682" s="46" t="s">
        <v>2585</v>
      </c>
      <c r="D1682" s="47">
        <v>0</v>
      </c>
      <c r="E1682" s="47">
        <v>10.547499999999999</v>
      </c>
    </row>
    <row r="1683" spans="2:5">
      <c r="B1683" s="62" t="s">
        <v>1717</v>
      </c>
      <c r="C1683" s="46" t="s">
        <v>2586</v>
      </c>
      <c r="D1683" s="47">
        <v>0</v>
      </c>
      <c r="E1683" s="47">
        <v>10.547499999999999</v>
      </c>
    </row>
    <row r="1684" spans="2:5">
      <c r="B1684" s="62" t="s">
        <v>1719</v>
      </c>
      <c r="C1684" s="46" t="s">
        <v>2587</v>
      </c>
      <c r="D1684" s="47">
        <v>0</v>
      </c>
      <c r="E1684" s="47">
        <v>10.547499999999999</v>
      </c>
    </row>
    <row r="1685" spans="2:5">
      <c r="B1685" s="62" t="s">
        <v>1721</v>
      </c>
      <c r="C1685" s="46" t="s">
        <v>2588</v>
      </c>
      <c r="D1685" s="47">
        <v>0</v>
      </c>
      <c r="E1685" s="47">
        <v>10.547499999999999</v>
      </c>
    </row>
    <row r="1686" spans="2:5">
      <c r="B1686" s="62" t="s">
        <v>1723</v>
      </c>
      <c r="C1686" s="46" t="s">
        <v>2589</v>
      </c>
      <c r="D1686" s="47">
        <v>0</v>
      </c>
      <c r="E1686" s="47">
        <v>10.547499999999999</v>
      </c>
    </row>
    <row r="1687" spans="2:5">
      <c r="B1687" s="62" t="s">
        <v>1731</v>
      </c>
      <c r="C1687" s="46" t="s">
        <v>2590</v>
      </c>
      <c r="D1687" s="47">
        <v>0</v>
      </c>
      <c r="E1687" s="47">
        <v>10.547499999999999</v>
      </c>
    </row>
    <row r="1688" spans="2:5">
      <c r="B1688" s="62" t="s">
        <v>1705</v>
      </c>
      <c r="C1688" s="46" t="s">
        <v>2591</v>
      </c>
      <c r="D1688" s="47">
        <v>0</v>
      </c>
      <c r="E1688" s="47">
        <v>10.547499999999999</v>
      </c>
    </row>
    <row r="1689" spans="2:5">
      <c r="B1689" s="62" t="s">
        <v>1733</v>
      </c>
      <c r="C1689" s="46" t="s">
        <v>2592</v>
      </c>
      <c r="D1689" s="47">
        <v>0</v>
      </c>
      <c r="E1689" s="47">
        <v>10.547499999999999</v>
      </c>
    </row>
    <row r="1690" spans="2:5">
      <c r="B1690" s="62" t="s">
        <v>1735</v>
      </c>
      <c r="C1690" s="46" t="s">
        <v>2593</v>
      </c>
      <c r="D1690" s="47">
        <v>0</v>
      </c>
      <c r="E1690" s="47">
        <v>10.547499999999999</v>
      </c>
    </row>
    <row r="1691" spans="2:5">
      <c r="B1691" s="62" t="s">
        <v>1737</v>
      </c>
      <c r="C1691" s="46" t="s">
        <v>2594</v>
      </c>
      <c r="D1691" s="47">
        <v>0</v>
      </c>
      <c r="E1691" s="47">
        <v>10.547499999999999</v>
      </c>
    </row>
    <row r="1692" spans="2:5">
      <c r="B1692" s="62" t="s">
        <v>1739</v>
      </c>
      <c r="C1692" s="46" t="s">
        <v>2595</v>
      </c>
      <c r="D1692" s="47">
        <v>0</v>
      </c>
      <c r="E1692" s="47">
        <v>10.547499999999999</v>
      </c>
    </row>
    <row r="1693" spans="2:5">
      <c r="B1693" s="62" t="s">
        <v>1741</v>
      </c>
      <c r="C1693" s="46" t="s">
        <v>2596</v>
      </c>
      <c r="D1693" s="47">
        <v>0</v>
      </c>
      <c r="E1693" s="47">
        <v>10.547499999999999</v>
      </c>
    </row>
    <row r="1694" spans="2:5">
      <c r="B1694" s="62" t="s">
        <v>1743</v>
      </c>
      <c r="C1694" s="46" t="s">
        <v>2597</v>
      </c>
      <c r="D1694" s="47">
        <v>0</v>
      </c>
      <c r="E1694" s="47">
        <v>10.547499999999999</v>
      </c>
    </row>
    <row r="1695" spans="2:5">
      <c r="B1695" s="62" t="s">
        <v>1745</v>
      </c>
      <c r="C1695" s="46" t="s">
        <v>2598</v>
      </c>
      <c r="D1695" s="47">
        <v>0</v>
      </c>
      <c r="E1695" s="47">
        <v>10.547499999999999</v>
      </c>
    </row>
    <row r="1696" spans="2:5">
      <c r="B1696" s="62" t="s">
        <v>1747</v>
      </c>
      <c r="C1696" s="46" t="s">
        <v>2599</v>
      </c>
      <c r="D1696" s="47">
        <v>0</v>
      </c>
      <c r="E1696" s="47">
        <v>10.547499999999999</v>
      </c>
    </row>
    <row r="1697" spans="2:5">
      <c r="B1697" s="62" t="s">
        <v>1749</v>
      </c>
      <c r="C1697" s="46" t="s">
        <v>2600</v>
      </c>
      <c r="D1697" s="47">
        <v>0</v>
      </c>
      <c r="E1697" s="47">
        <v>10.547499999999999</v>
      </c>
    </row>
    <row r="1698" spans="2:5">
      <c r="B1698" s="62" t="s">
        <v>1751</v>
      </c>
      <c r="C1698" s="46" t="s">
        <v>2601</v>
      </c>
      <c r="D1698" s="47">
        <v>0</v>
      </c>
      <c r="E1698" s="47">
        <v>10.547499999999999</v>
      </c>
    </row>
    <row r="1699" spans="2:5">
      <c r="B1699" s="62" t="s">
        <v>1753</v>
      </c>
      <c r="C1699" s="46" t="s">
        <v>2602</v>
      </c>
      <c r="D1699" s="47">
        <v>0</v>
      </c>
      <c r="E1699" s="47">
        <v>10.547499999999999</v>
      </c>
    </row>
    <row r="1700" spans="2:5">
      <c r="B1700" s="62" t="s">
        <v>1841</v>
      </c>
      <c r="C1700" s="46" t="s">
        <v>2503</v>
      </c>
      <c r="D1700" s="47">
        <v>0</v>
      </c>
      <c r="E1700" s="47">
        <v>0</v>
      </c>
    </row>
    <row r="1701" spans="2:5">
      <c r="B1701" s="62" t="s">
        <v>1841</v>
      </c>
      <c r="C1701" s="46" t="s">
        <v>2503</v>
      </c>
      <c r="D1701" s="47">
        <v>3.6</v>
      </c>
      <c r="E1701" s="47">
        <v>4.59</v>
      </c>
    </row>
    <row r="1702" spans="2:5">
      <c r="B1702" s="62" t="s">
        <v>1841</v>
      </c>
      <c r="C1702" s="46" t="s">
        <v>2503</v>
      </c>
      <c r="D1702" s="47">
        <v>4.5999999999999996</v>
      </c>
      <c r="E1702" s="47">
        <v>5.87</v>
      </c>
    </row>
    <row r="1703" spans="2:5">
      <c r="B1703" s="62" t="s">
        <v>1841</v>
      </c>
      <c r="C1703" s="46" t="s">
        <v>2503</v>
      </c>
      <c r="D1703" s="47">
        <v>3.1</v>
      </c>
      <c r="E1703" s="47">
        <v>3.96</v>
      </c>
    </row>
    <row r="1704" spans="2:5">
      <c r="B1704" s="62" t="s">
        <v>1841</v>
      </c>
      <c r="C1704" s="46" t="s">
        <v>2503</v>
      </c>
      <c r="D1704" s="47">
        <v>5.2</v>
      </c>
      <c r="E1704" s="47">
        <v>6.64</v>
      </c>
    </row>
    <row r="1705" spans="2:5">
      <c r="B1705" s="62" t="s">
        <v>1707</v>
      </c>
      <c r="C1705" s="46" t="s">
        <v>2645</v>
      </c>
      <c r="D1705" s="47">
        <v>0</v>
      </c>
      <c r="E1705" s="47">
        <v>8.6966999999999999</v>
      </c>
    </row>
    <row r="1706" spans="2:5">
      <c r="B1706" s="62" t="s">
        <v>1709</v>
      </c>
      <c r="C1706" s="46" t="s">
        <v>2646</v>
      </c>
      <c r="D1706" s="47">
        <v>0</v>
      </c>
      <c r="E1706" s="47">
        <v>8.6966999999999999</v>
      </c>
    </row>
    <row r="1707" spans="2:5">
      <c r="B1707" s="62" t="s">
        <v>1711</v>
      </c>
      <c r="C1707" s="46" t="s">
        <v>2647</v>
      </c>
      <c r="D1707" s="47">
        <v>0</v>
      </c>
      <c r="E1707" s="47">
        <v>8.6966999999999999</v>
      </c>
    </row>
    <row r="1708" spans="2:5">
      <c r="B1708" s="62" t="s">
        <v>1703</v>
      </c>
      <c r="C1708" s="46" t="s">
        <v>2648</v>
      </c>
      <c r="D1708" s="47">
        <v>0</v>
      </c>
      <c r="E1708" s="47">
        <v>8.6966999999999999</v>
      </c>
    </row>
    <row r="1709" spans="2:5">
      <c r="B1709" s="62" t="s">
        <v>1715</v>
      </c>
      <c r="C1709" s="46" t="s">
        <v>2649</v>
      </c>
      <c r="D1709" s="47">
        <v>0</v>
      </c>
      <c r="E1709" s="47">
        <v>8.6966999999999999</v>
      </c>
    </row>
    <row r="1710" spans="2:5">
      <c r="B1710" s="62" t="s">
        <v>1717</v>
      </c>
      <c r="C1710" s="46" t="s">
        <v>2650</v>
      </c>
      <c r="D1710" s="47">
        <v>0</v>
      </c>
      <c r="E1710" s="47">
        <v>8.6966999999999999</v>
      </c>
    </row>
    <row r="1711" spans="2:5">
      <c r="B1711" s="62" t="s">
        <v>1719</v>
      </c>
      <c r="C1711" s="46" t="s">
        <v>2651</v>
      </c>
      <c r="D1711" s="47">
        <v>0</v>
      </c>
      <c r="E1711" s="47">
        <v>8.6966999999999999</v>
      </c>
    </row>
    <row r="1712" spans="2:5">
      <c r="B1712" s="62" t="s">
        <v>1721</v>
      </c>
      <c r="C1712" s="46" t="s">
        <v>2652</v>
      </c>
      <c r="D1712" s="47">
        <v>0</v>
      </c>
      <c r="E1712" s="47">
        <v>8.6966999999999999</v>
      </c>
    </row>
    <row r="1713" spans="2:5">
      <c r="B1713" s="62" t="s">
        <v>1723</v>
      </c>
      <c r="C1713" s="46" t="s">
        <v>2653</v>
      </c>
      <c r="D1713" s="47">
        <v>0</v>
      </c>
      <c r="E1713" s="47">
        <v>8.6966999999999999</v>
      </c>
    </row>
    <row r="1714" spans="2:5">
      <c r="B1714" s="62" t="s">
        <v>1729</v>
      </c>
      <c r="C1714" s="46" t="s">
        <v>2654</v>
      </c>
      <c r="D1714" s="47">
        <v>0</v>
      </c>
      <c r="E1714" s="47">
        <v>8.6966999999999999</v>
      </c>
    </row>
    <row r="1715" spans="2:5">
      <c r="B1715" s="62" t="s">
        <v>1731</v>
      </c>
      <c r="C1715" s="46" t="s">
        <v>2655</v>
      </c>
      <c r="D1715" s="47">
        <v>0</v>
      </c>
      <c r="E1715" s="47">
        <v>8.6966999999999999</v>
      </c>
    </row>
    <row r="1716" spans="2:5">
      <c r="B1716" s="62" t="s">
        <v>1705</v>
      </c>
      <c r="C1716" s="46" t="s">
        <v>2656</v>
      </c>
      <c r="D1716" s="47">
        <v>0</v>
      </c>
      <c r="E1716" s="47">
        <v>8.6966999999999999</v>
      </c>
    </row>
    <row r="1717" spans="2:5">
      <c r="B1717" s="62" t="s">
        <v>1733</v>
      </c>
      <c r="C1717" s="46" t="s">
        <v>2657</v>
      </c>
      <c r="D1717" s="47">
        <v>0</v>
      </c>
      <c r="E1717" s="47">
        <v>8.6966999999999999</v>
      </c>
    </row>
    <row r="1718" spans="2:5">
      <c r="B1718" s="62" t="s">
        <v>1735</v>
      </c>
      <c r="C1718" s="46" t="s">
        <v>2658</v>
      </c>
      <c r="D1718" s="47">
        <v>0</v>
      </c>
      <c r="E1718" s="47">
        <v>8.6966999999999999</v>
      </c>
    </row>
    <row r="1719" spans="2:5">
      <c r="B1719" s="62" t="s">
        <v>1737</v>
      </c>
      <c r="C1719" s="46" t="s">
        <v>2659</v>
      </c>
      <c r="D1719" s="47">
        <v>0</v>
      </c>
      <c r="E1719" s="47">
        <v>8.6966999999999999</v>
      </c>
    </row>
    <row r="1720" spans="2:5">
      <c r="B1720" s="62" t="s">
        <v>1739</v>
      </c>
      <c r="C1720" s="46" t="s">
        <v>2660</v>
      </c>
      <c r="D1720" s="47">
        <v>0</v>
      </c>
      <c r="E1720" s="47">
        <v>8.6966999999999999</v>
      </c>
    </row>
    <row r="1721" spans="2:5">
      <c r="B1721" s="62" t="s">
        <v>1741</v>
      </c>
      <c r="C1721" s="46" t="s">
        <v>2661</v>
      </c>
      <c r="D1721" s="47">
        <v>0</v>
      </c>
      <c r="E1721" s="47">
        <v>8.6966999999999999</v>
      </c>
    </row>
    <row r="1722" spans="2:5">
      <c r="B1722" s="62" t="s">
        <v>1743</v>
      </c>
      <c r="C1722" s="46" t="s">
        <v>2662</v>
      </c>
      <c r="D1722" s="47">
        <v>0</v>
      </c>
      <c r="E1722" s="47">
        <v>8.6966999999999999</v>
      </c>
    </row>
    <row r="1723" spans="2:5">
      <c r="B1723" s="62" t="s">
        <v>1745</v>
      </c>
      <c r="C1723" s="46" t="s">
        <v>2663</v>
      </c>
      <c r="D1723" s="47">
        <v>0</v>
      </c>
      <c r="E1723" s="47">
        <v>8.6966999999999999</v>
      </c>
    </row>
    <row r="1724" spans="2:5">
      <c r="B1724" s="62" t="s">
        <v>1747</v>
      </c>
      <c r="C1724" s="46" t="s">
        <v>2664</v>
      </c>
      <c r="D1724" s="47">
        <v>0</v>
      </c>
      <c r="E1724" s="47">
        <v>8.6966999999999999</v>
      </c>
    </row>
    <row r="1725" spans="2:5">
      <c r="B1725" s="62" t="s">
        <v>1749</v>
      </c>
      <c r="C1725" s="46" t="s">
        <v>2665</v>
      </c>
      <c r="D1725" s="47">
        <v>0</v>
      </c>
      <c r="E1725" s="47">
        <v>8.6966999999999999</v>
      </c>
    </row>
    <row r="1726" spans="2:5">
      <c r="B1726" s="62" t="s">
        <v>1751</v>
      </c>
      <c r="C1726" s="46" t="s">
        <v>2666</v>
      </c>
      <c r="D1726" s="47">
        <v>0</v>
      </c>
      <c r="E1726" s="47">
        <v>8.6966999999999999</v>
      </c>
    </row>
    <row r="1727" spans="2:5">
      <c r="B1727" s="62" t="s">
        <v>1753</v>
      </c>
      <c r="C1727" s="46" t="s">
        <v>2667</v>
      </c>
      <c r="D1727" s="47">
        <v>0</v>
      </c>
      <c r="E1727" s="47">
        <v>8.6966999999999999</v>
      </c>
    </row>
    <row r="1728" spans="2:5">
      <c r="B1728" s="62" t="s">
        <v>1707</v>
      </c>
      <c r="C1728" s="46" t="s">
        <v>2668</v>
      </c>
      <c r="D1728" s="47">
        <v>0</v>
      </c>
      <c r="E1728" s="47">
        <v>10.547499999999999</v>
      </c>
    </row>
    <row r="1729" spans="2:5">
      <c r="B1729" s="62" t="s">
        <v>1709</v>
      </c>
      <c r="C1729" s="46" t="s">
        <v>2669</v>
      </c>
      <c r="D1729" s="47">
        <v>0</v>
      </c>
      <c r="E1729" s="47">
        <v>10.547499999999999</v>
      </c>
    </row>
    <row r="1730" spans="2:5">
      <c r="B1730" s="62" t="s">
        <v>1711</v>
      </c>
      <c r="C1730" s="46" t="s">
        <v>2670</v>
      </c>
      <c r="D1730" s="47">
        <v>0</v>
      </c>
      <c r="E1730" s="47">
        <v>10.547499999999999</v>
      </c>
    </row>
    <row r="1731" spans="2:5">
      <c r="B1731" s="62" t="s">
        <v>1703</v>
      </c>
      <c r="C1731" s="46" t="s">
        <v>2671</v>
      </c>
      <c r="D1731" s="47">
        <v>0</v>
      </c>
      <c r="E1731" s="47">
        <v>10.547499999999999</v>
      </c>
    </row>
    <row r="1732" spans="2:5">
      <c r="B1732" s="62" t="s">
        <v>1715</v>
      </c>
      <c r="C1732" s="46" t="s">
        <v>2672</v>
      </c>
      <c r="D1732" s="47">
        <v>0</v>
      </c>
      <c r="E1732" s="47">
        <v>10.547499999999999</v>
      </c>
    </row>
    <row r="1733" spans="2:5">
      <c r="B1733" s="62" t="s">
        <v>1717</v>
      </c>
      <c r="C1733" s="46" t="s">
        <v>2673</v>
      </c>
      <c r="D1733" s="47">
        <v>0</v>
      </c>
      <c r="E1733" s="47">
        <v>10.547499999999999</v>
      </c>
    </row>
    <row r="1734" spans="2:5">
      <c r="B1734" s="62" t="s">
        <v>1719</v>
      </c>
      <c r="C1734" s="46" t="s">
        <v>2674</v>
      </c>
      <c r="D1734" s="47">
        <v>0</v>
      </c>
      <c r="E1734" s="47">
        <v>10.547499999999999</v>
      </c>
    </row>
    <row r="1735" spans="2:5">
      <c r="B1735" s="62" t="s">
        <v>1721</v>
      </c>
      <c r="C1735" s="46" t="s">
        <v>2675</v>
      </c>
      <c r="D1735" s="47">
        <v>0</v>
      </c>
      <c r="E1735" s="47">
        <v>10.547499999999999</v>
      </c>
    </row>
    <row r="1736" spans="2:5">
      <c r="B1736" s="62" t="s">
        <v>1723</v>
      </c>
      <c r="C1736" s="46" t="s">
        <v>2676</v>
      </c>
      <c r="D1736" s="47">
        <v>0</v>
      </c>
      <c r="E1736" s="47">
        <v>10.547499999999999</v>
      </c>
    </row>
    <row r="1737" spans="2:5">
      <c r="B1737" s="62" t="s">
        <v>1729</v>
      </c>
      <c r="C1737" s="46" t="s">
        <v>2677</v>
      </c>
      <c r="D1737" s="47">
        <v>0</v>
      </c>
      <c r="E1737" s="47">
        <v>10.547499999999999</v>
      </c>
    </row>
    <row r="1738" spans="2:5">
      <c r="B1738" s="62" t="s">
        <v>1731</v>
      </c>
      <c r="C1738" s="46" t="s">
        <v>2678</v>
      </c>
      <c r="D1738" s="47">
        <v>0</v>
      </c>
      <c r="E1738" s="47">
        <v>10.547499999999999</v>
      </c>
    </row>
    <row r="1739" spans="2:5">
      <c r="B1739" s="62" t="s">
        <v>1705</v>
      </c>
      <c r="C1739" s="46" t="s">
        <v>2679</v>
      </c>
      <c r="D1739" s="47">
        <v>0</v>
      </c>
      <c r="E1739" s="47">
        <v>10.547499999999999</v>
      </c>
    </row>
    <row r="1740" spans="2:5">
      <c r="B1740" s="62" t="s">
        <v>1733</v>
      </c>
      <c r="C1740" s="46" t="s">
        <v>2680</v>
      </c>
      <c r="D1740" s="47">
        <v>0</v>
      </c>
      <c r="E1740" s="47">
        <v>10.547499999999999</v>
      </c>
    </row>
    <row r="1741" spans="2:5">
      <c r="B1741" s="62" t="s">
        <v>1735</v>
      </c>
      <c r="C1741" s="46" t="s">
        <v>2681</v>
      </c>
      <c r="D1741" s="47">
        <v>0</v>
      </c>
      <c r="E1741" s="47">
        <v>10.547499999999999</v>
      </c>
    </row>
    <row r="1742" spans="2:5">
      <c r="B1742" s="62" t="s">
        <v>1737</v>
      </c>
      <c r="C1742" s="46" t="s">
        <v>2682</v>
      </c>
      <c r="D1742" s="47">
        <v>0</v>
      </c>
      <c r="E1742" s="47">
        <v>10.547499999999999</v>
      </c>
    </row>
    <row r="1743" spans="2:5">
      <c r="B1743" s="62" t="s">
        <v>1739</v>
      </c>
      <c r="C1743" s="46" t="s">
        <v>2683</v>
      </c>
      <c r="D1743" s="47">
        <v>0</v>
      </c>
      <c r="E1743" s="47">
        <v>10.547499999999999</v>
      </c>
    </row>
    <row r="1744" spans="2:5">
      <c r="B1744" s="62" t="s">
        <v>1741</v>
      </c>
      <c r="C1744" s="46" t="s">
        <v>2684</v>
      </c>
      <c r="D1744" s="47">
        <v>0</v>
      </c>
      <c r="E1744" s="47">
        <v>10.547499999999999</v>
      </c>
    </row>
    <row r="1745" spans="2:5">
      <c r="B1745" s="62" t="s">
        <v>1743</v>
      </c>
      <c r="C1745" s="46" t="s">
        <v>2685</v>
      </c>
      <c r="D1745" s="47">
        <v>0</v>
      </c>
      <c r="E1745" s="47">
        <v>10.547499999999999</v>
      </c>
    </row>
    <row r="1746" spans="2:5">
      <c r="B1746" s="62" t="s">
        <v>1745</v>
      </c>
      <c r="C1746" s="46" t="s">
        <v>2686</v>
      </c>
      <c r="D1746" s="47">
        <v>0</v>
      </c>
      <c r="E1746" s="47">
        <v>10.547499999999999</v>
      </c>
    </row>
    <row r="1747" spans="2:5">
      <c r="B1747" s="62" t="s">
        <v>1747</v>
      </c>
      <c r="C1747" s="46" t="s">
        <v>2687</v>
      </c>
      <c r="D1747" s="47">
        <v>0</v>
      </c>
      <c r="E1747" s="47">
        <v>10.547499999999999</v>
      </c>
    </row>
    <row r="1748" spans="2:5">
      <c r="B1748" s="62" t="s">
        <v>1749</v>
      </c>
      <c r="C1748" s="46" t="s">
        <v>2688</v>
      </c>
      <c r="D1748" s="47">
        <v>0</v>
      </c>
      <c r="E1748" s="47">
        <v>9.7565000000000008</v>
      </c>
    </row>
    <row r="1749" spans="2:5">
      <c r="B1749" s="62" t="s">
        <v>1751</v>
      </c>
      <c r="C1749" s="46" t="s">
        <v>2689</v>
      </c>
      <c r="D1749" s="47">
        <v>0</v>
      </c>
      <c r="E1749" s="47">
        <v>9.7565000000000008</v>
      </c>
    </row>
    <row r="1750" spans="2:5">
      <c r="B1750" s="62" t="s">
        <v>1753</v>
      </c>
      <c r="C1750" s="46" t="s">
        <v>2690</v>
      </c>
      <c r="D1750" s="47">
        <v>0</v>
      </c>
      <c r="E1750" s="47">
        <v>10.547499999999999</v>
      </c>
    </row>
    <row r="1751" spans="2:5">
      <c r="B1751" s="62" t="s">
        <v>1853</v>
      </c>
      <c r="C1751" s="46" t="s">
        <v>2486</v>
      </c>
      <c r="D1751" s="47">
        <v>0</v>
      </c>
      <c r="E1751" s="47">
        <v>0</v>
      </c>
    </row>
    <row r="1752" spans="2:5">
      <c r="B1752" s="62" t="s">
        <v>1853</v>
      </c>
      <c r="C1752" s="46" t="s">
        <v>2504</v>
      </c>
      <c r="D1752" s="47">
        <v>0</v>
      </c>
      <c r="E1752" s="47">
        <v>0</v>
      </c>
    </row>
    <row r="1753" spans="2:5">
      <c r="B1753" s="62" t="s">
        <v>1853</v>
      </c>
      <c r="C1753" s="46" t="s">
        <v>2504</v>
      </c>
      <c r="D1753" s="47">
        <v>3.6</v>
      </c>
      <c r="E1753" s="47">
        <v>4.59</v>
      </c>
    </row>
    <row r="1754" spans="2:5">
      <c r="B1754" s="62" t="s">
        <v>1853</v>
      </c>
      <c r="C1754" s="46" t="s">
        <v>2504</v>
      </c>
      <c r="D1754" s="47">
        <v>4.5999999999999996</v>
      </c>
      <c r="E1754" s="47">
        <v>5.87</v>
      </c>
    </row>
    <row r="1755" spans="2:5">
      <c r="B1755" s="62" t="s">
        <v>1853</v>
      </c>
      <c r="C1755" s="46" t="s">
        <v>2504</v>
      </c>
      <c r="D1755" s="47">
        <v>3.1</v>
      </c>
      <c r="E1755" s="47">
        <v>3.96</v>
      </c>
    </row>
    <row r="1756" spans="2:5">
      <c r="B1756" s="62" t="s">
        <v>1853</v>
      </c>
      <c r="C1756" s="46" t="s">
        <v>2504</v>
      </c>
      <c r="D1756" s="47">
        <v>5.2</v>
      </c>
      <c r="E1756" s="47">
        <v>6.64</v>
      </c>
    </row>
    <row r="1757" spans="2:5">
      <c r="B1757" s="62" t="s">
        <v>1707</v>
      </c>
      <c r="C1757" s="46" t="s">
        <v>2691</v>
      </c>
      <c r="D1757" s="47">
        <v>0</v>
      </c>
      <c r="E1757" s="47">
        <v>8.6966999999999999</v>
      </c>
    </row>
    <row r="1758" spans="2:5">
      <c r="B1758" s="62" t="s">
        <v>1709</v>
      </c>
      <c r="C1758" s="46" t="s">
        <v>2692</v>
      </c>
      <c r="D1758" s="47">
        <v>0</v>
      </c>
      <c r="E1758" s="47">
        <v>8.6966999999999999</v>
      </c>
    </row>
    <row r="1759" spans="2:5">
      <c r="B1759" s="62" t="s">
        <v>1711</v>
      </c>
      <c r="C1759" s="46" t="s">
        <v>2693</v>
      </c>
      <c r="D1759" s="47">
        <v>0</v>
      </c>
      <c r="E1759" s="47">
        <v>8.6966999999999999</v>
      </c>
    </row>
    <row r="1760" spans="2:5">
      <c r="B1760" s="62" t="s">
        <v>1703</v>
      </c>
      <c r="C1760" s="46" t="s">
        <v>2694</v>
      </c>
      <c r="D1760" s="47">
        <v>0</v>
      </c>
      <c r="E1760" s="47">
        <v>8.6966999999999999</v>
      </c>
    </row>
    <row r="1761" spans="2:5">
      <c r="B1761" s="62" t="s">
        <v>1715</v>
      </c>
      <c r="C1761" s="46" t="s">
        <v>2695</v>
      </c>
      <c r="D1761" s="47">
        <v>0</v>
      </c>
      <c r="E1761" s="47">
        <v>8.6966999999999999</v>
      </c>
    </row>
    <row r="1762" spans="2:5">
      <c r="B1762" s="62" t="s">
        <v>1717</v>
      </c>
      <c r="C1762" s="46" t="s">
        <v>2696</v>
      </c>
      <c r="D1762" s="47">
        <v>0</v>
      </c>
      <c r="E1762" s="47">
        <v>8.6966999999999999</v>
      </c>
    </row>
    <row r="1763" spans="2:5">
      <c r="B1763" s="62" t="s">
        <v>1719</v>
      </c>
      <c r="C1763" s="46" t="s">
        <v>2697</v>
      </c>
      <c r="D1763" s="47">
        <v>0</v>
      </c>
      <c r="E1763" s="47">
        <v>8.6966999999999999</v>
      </c>
    </row>
    <row r="1764" spans="2:5">
      <c r="B1764" s="62" t="s">
        <v>1721</v>
      </c>
      <c r="C1764" s="46" t="s">
        <v>2698</v>
      </c>
      <c r="D1764" s="47">
        <v>0</v>
      </c>
      <c r="E1764" s="47">
        <v>8.6966999999999999</v>
      </c>
    </row>
    <row r="1765" spans="2:5">
      <c r="B1765" s="62" t="s">
        <v>1723</v>
      </c>
      <c r="C1765" s="46" t="s">
        <v>2699</v>
      </c>
      <c r="D1765" s="47">
        <v>0</v>
      </c>
      <c r="E1765" s="47">
        <v>8.6966999999999999</v>
      </c>
    </row>
    <row r="1766" spans="2:5">
      <c r="B1766" s="62" t="s">
        <v>1729</v>
      </c>
      <c r="C1766" s="46" t="s">
        <v>2700</v>
      </c>
      <c r="D1766" s="47">
        <v>0</v>
      </c>
      <c r="E1766" s="47">
        <v>8.6966999999999999</v>
      </c>
    </row>
    <row r="1767" spans="2:5">
      <c r="B1767" s="62" t="s">
        <v>1731</v>
      </c>
      <c r="C1767" s="46" t="s">
        <v>2701</v>
      </c>
      <c r="D1767" s="47">
        <v>0</v>
      </c>
      <c r="E1767" s="47">
        <v>8.6966999999999999</v>
      </c>
    </row>
    <row r="1768" spans="2:5">
      <c r="B1768" s="62" t="s">
        <v>1705</v>
      </c>
      <c r="C1768" s="46" t="s">
        <v>2702</v>
      </c>
      <c r="D1768" s="47">
        <v>0</v>
      </c>
      <c r="E1768" s="47">
        <v>8.6966999999999999</v>
      </c>
    </row>
    <row r="1769" spans="2:5">
      <c r="B1769" s="62" t="s">
        <v>1733</v>
      </c>
      <c r="C1769" s="46" t="s">
        <v>2703</v>
      </c>
      <c r="D1769" s="47">
        <v>0</v>
      </c>
      <c r="E1769" s="47">
        <v>8.6966999999999999</v>
      </c>
    </row>
    <row r="1770" spans="2:5">
      <c r="B1770" s="62" t="s">
        <v>1735</v>
      </c>
      <c r="C1770" s="46" t="s">
        <v>2704</v>
      </c>
      <c r="D1770" s="47">
        <v>0</v>
      </c>
      <c r="E1770" s="47">
        <v>8.6966999999999999</v>
      </c>
    </row>
    <row r="1771" spans="2:5">
      <c r="B1771" s="62" t="s">
        <v>1737</v>
      </c>
      <c r="C1771" s="46" t="s">
        <v>2705</v>
      </c>
      <c r="D1771" s="47">
        <v>0</v>
      </c>
      <c r="E1771" s="47">
        <v>8.6966999999999999</v>
      </c>
    </row>
    <row r="1772" spans="2:5">
      <c r="B1772" s="62" t="s">
        <v>1739</v>
      </c>
      <c r="C1772" s="46" t="s">
        <v>2706</v>
      </c>
      <c r="D1772" s="47">
        <v>0</v>
      </c>
      <c r="E1772" s="47">
        <v>8.6966999999999999</v>
      </c>
    </row>
    <row r="1773" spans="2:5">
      <c r="B1773" s="62" t="s">
        <v>1741</v>
      </c>
      <c r="C1773" s="46" t="s">
        <v>2707</v>
      </c>
      <c r="D1773" s="47">
        <v>0</v>
      </c>
      <c r="E1773" s="47">
        <v>8.6966999999999999</v>
      </c>
    </row>
    <row r="1774" spans="2:5">
      <c r="B1774" s="62" t="s">
        <v>1743</v>
      </c>
      <c r="C1774" s="46" t="s">
        <v>2708</v>
      </c>
      <c r="D1774" s="47">
        <v>0</v>
      </c>
      <c r="E1774" s="47">
        <v>8.6966999999999999</v>
      </c>
    </row>
    <row r="1775" spans="2:5">
      <c r="B1775" s="62" t="s">
        <v>1745</v>
      </c>
      <c r="C1775" s="46" t="s">
        <v>2709</v>
      </c>
      <c r="D1775" s="47">
        <v>0</v>
      </c>
      <c r="E1775" s="47">
        <v>8.6966999999999999</v>
      </c>
    </row>
    <row r="1776" spans="2:5">
      <c r="B1776" s="62" t="s">
        <v>1747</v>
      </c>
      <c r="C1776" s="46" t="s">
        <v>2710</v>
      </c>
      <c r="D1776" s="47">
        <v>0</v>
      </c>
      <c r="E1776" s="47">
        <v>8.6966999999999999</v>
      </c>
    </row>
    <row r="1777" spans="2:5">
      <c r="B1777" s="62" t="s">
        <v>1749</v>
      </c>
      <c r="C1777" s="46" t="s">
        <v>2711</v>
      </c>
      <c r="D1777" s="47">
        <v>0</v>
      </c>
      <c r="E1777" s="47">
        <v>10.547499999999999</v>
      </c>
    </row>
    <row r="1778" spans="2:5">
      <c r="B1778" s="62" t="s">
        <v>1751</v>
      </c>
      <c r="C1778" s="46" t="s">
        <v>2712</v>
      </c>
      <c r="D1778" s="47">
        <v>0</v>
      </c>
      <c r="E1778" s="47">
        <v>8.6966999999999999</v>
      </c>
    </row>
    <row r="1779" spans="2:5">
      <c r="B1779" s="62" t="s">
        <v>1753</v>
      </c>
      <c r="C1779" s="46" t="s">
        <v>2713</v>
      </c>
      <c r="D1779" s="47">
        <v>0</v>
      </c>
      <c r="E1779" s="47">
        <v>8.6966999999999999</v>
      </c>
    </row>
    <row r="1780" spans="2:5">
      <c r="B1780" s="62" t="s">
        <v>1707</v>
      </c>
      <c r="C1780" s="46" t="s">
        <v>2714</v>
      </c>
      <c r="D1780" s="47">
        <v>0</v>
      </c>
      <c r="E1780" s="47">
        <v>8.6966999999999999</v>
      </c>
    </row>
    <row r="1781" spans="2:5">
      <c r="B1781" s="62" t="s">
        <v>1709</v>
      </c>
      <c r="C1781" s="46" t="s">
        <v>2715</v>
      </c>
      <c r="D1781" s="47">
        <v>0</v>
      </c>
      <c r="E1781" s="47">
        <v>10.547499999999999</v>
      </c>
    </row>
    <row r="1782" spans="2:5">
      <c r="B1782" s="62" t="s">
        <v>1711</v>
      </c>
      <c r="C1782" s="46" t="s">
        <v>2716</v>
      </c>
      <c r="D1782" s="47">
        <v>0</v>
      </c>
      <c r="E1782" s="47">
        <v>10.547499999999999</v>
      </c>
    </row>
    <row r="1783" spans="2:5">
      <c r="B1783" s="62" t="s">
        <v>1703</v>
      </c>
      <c r="C1783" s="46" t="s">
        <v>2717</v>
      </c>
      <c r="D1783" s="47">
        <v>0</v>
      </c>
      <c r="E1783" s="47">
        <v>9.0760000000000005</v>
      </c>
    </row>
    <row r="1784" spans="2:5">
      <c r="B1784" s="62" t="s">
        <v>1715</v>
      </c>
      <c r="C1784" s="46" t="s">
        <v>2718</v>
      </c>
      <c r="D1784" s="47">
        <v>0</v>
      </c>
      <c r="E1784" s="47">
        <v>10.547499999999999</v>
      </c>
    </row>
    <row r="1785" spans="2:5">
      <c r="B1785" s="62" t="s">
        <v>1717</v>
      </c>
      <c r="C1785" s="46" t="s">
        <v>2719</v>
      </c>
      <c r="D1785" s="47">
        <v>0</v>
      </c>
      <c r="E1785" s="47">
        <v>10.547499999999999</v>
      </c>
    </row>
    <row r="1786" spans="2:5">
      <c r="B1786" s="62" t="s">
        <v>1719</v>
      </c>
      <c r="C1786" s="46" t="s">
        <v>2720</v>
      </c>
      <c r="D1786" s="47">
        <v>0</v>
      </c>
      <c r="E1786" s="47">
        <v>10.547499999999999</v>
      </c>
    </row>
    <row r="1787" spans="2:5">
      <c r="B1787" s="62" t="s">
        <v>1721</v>
      </c>
      <c r="C1787" s="46" t="s">
        <v>2721</v>
      </c>
      <c r="D1787" s="47">
        <v>0</v>
      </c>
      <c r="E1787" s="47">
        <v>10.547499999999999</v>
      </c>
    </row>
    <row r="1788" spans="2:5">
      <c r="B1788" s="62" t="s">
        <v>1723</v>
      </c>
      <c r="C1788" s="46" t="s">
        <v>2722</v>
      </c>
      <c r="D1788" s="47">
        <v>0</v>
      </c>
      <c r="E1788" s="47">
        <v>10.547499999999999</v>
      </c>
    </row>
    <row r="1789" spans="2:5">
      <c r="B1789" s="62" t="s">
        <v>1729</v>
      </c>
      <c r="C1789" s="46" t="s">
        <v>2723</v>
      </c>
      <c r="D1789" s="47">
        <v>0</v>
      </c>
      <c r="E1789" s="47">
        <v>10.547499999999999</v>
      </c>
    </row>
    <row r="1790" spans="2:5">
      <c r="B1790" s="62" t="s">
        <v>1731</v>
      </c>
      <c r="C1790" s="46" t="s">
        <v>2724</v>
      </c>
      <c r="D1790" s="47">
        <v>0</v>
      </c>
      <c r="E1790" s="47">
        <v>10.547499999999999</v>
      </c>
    </row>
    <row r="1791" spans="2:5">
      <c r="B1791" s="62" t="s">
        <v>1705</v>
      </c>
      <c r="C1791" s="46" t="s">
        <v>2725</v>
      </c>
      <c r="D1791" s="47">
        <v>0</v>
      </c>
      <c r="E1791" s="47">
        <v>10.5474</v>
      </c>
    </row>
    <row r="1792" spans="2:5">
      <c r="B1792" s="62" t="s">
        <v>1733</v>
      </c>
      <c r="C1792" s="46" t="s">
        <v>2726</v>
      </c>
      <c r="D1792" s="47">
        <v>0</v>
      </c>
      <c r="E1792" s="47">
        <v>10.547499999999999</v>
      </c>
    </row>
    <row r="1793" spans="2:5">
      <c r="B1793" s="62" t="s">
        <v>1735</v>
      </c>
      <c r="C1793" s="46" t="s">
        <v>2727</v>
      </c>
      <c r="D1793" s="47">
        <v>0</v>
      </c>
      <c r="E1793" s="47">
        <v>10.547499999999999</v>
      </c>
    </row>
    <row r="1794" spans="2:5">
      <c r="B1794" s="62" t="s">
        <v>1737</v>
      </c>
      <c r="C1794" s="46" t="s">
        <v>2728</v>
      </c>
      <c r="D1794" s="47">
        <v>0</v>
      </c>
      <c r="E1794" s="47">
        <v>10.547499999999999</v>
      </c>
    </row>
    <row r="1795" spans="2:5">
      <c r="B1795" s="62" t="s">
        <v>1739</v>
      </c>
      <c r="C1795" s="46" t="s">
        <v>2729</v>
      </c>
      <c r="D1795" s="47">
        <v>0</v>
      </c>
      <c r="E1795" s="47">
        <v>10.547499999999999</v>
      </c>
    </row>
    <row r="1796" spans="2:5">
      <c r="B1796" s="62" t="s">
        <v>1741</v>
      </c>
      <c r="C1796" s="46" t="s">
        <v>2730</v>
      </c>
      <c r="D1796" s="47">
        <v>0</v>
      </c>
      <c r="E1796" s="47">
        <v>10.547499999999999</v>
      </c>
    </row>
    <row r="1797" spans="2:5">
      <c r="B1797" s="62" t="s">
        <v>1743</v>
      </c>
      <c r="C1797" s="46" t="s">
        <v>2731</v>
      </c>
      <c r="D1797" s="47">
        <v>0</v>
      </c>
      <c r="E1797" s="47">
        <v>10.547499999999999</v>
      </c>
    </row>
    <row r="1798" spans="2:5">
      <c r="B1798" s="62" t="s">
        <v>1745</v>
      </c>
      <c r="C1798" s="46" t="s">
        <v>2732</v>
      </c>
      <c r="D1798" s="47">
        <v>0</v>
      </c>
      <c r="E1798" s="47">
        <v>10.547499999999999</v>
      </c>
    </row>
    <row r="1799" spans="2:5">
      <c r="B1799" s="62" t="s">
        <v>1747</v>
      </c>
      <c r="C1799" s="46" t="s">
        <v>2733</v>
      </c>
      <c r="D1799" s="47">
        <v>0</v>
      </c>
      <c r="E1799" s="47">
        <v>10.547499999999999</v>
      </c>
    </row>
    <row r="1800" spans="2:5">
      <c r="B1800" s="62" t="s">
        <v>1749</v>
      </c>
      <c r="C1800" s="46" t="s">
        <v>2734</v>
      </c>
      <c r="D1800" s="47">
        <v>0</v>
      </c>
      <c r="E1800" s="47">
        <v>10.547499999999999</v>
      </c>
    </row>
    <row r="1801" spans="2:5">
      <c r="B1801" s="62" t="s">
        <v>1753</v>
      </c>
      <c r="C1801" s="46" t="s">
        <v>2735</v>
      </c>
      <c r="D1801" s="47">
        <v>0</v>
      </c>
      <c r="E1801" s="47">
        <v>10.547499999999999</v>
      </c>
    </row>
    <row r="1802" spans="2:5">
      <c r="B1802" s="62" t="s">
        <v>913</v>
      </c>
      <c r="C1802" s="46" t="s">
        <v>2754</v>
      </c>
      <c r="D1802" s="47">
        <v>0</v>
      </c>
      <c r="E1802" s="47">
        <v>0</v>
      </c>
    </row>
    <row r="1803" spans="2:5">
      <c r="B1803" s="62" t="s">
        <v>913</v>
      </c>
      <c r="C1803" s="46" t="s">
        <v>2773</v>
      </c>
      <c r="D1803" s="47">
        <v>0</v>
      </c>
      <c r="E1803" s="47">
        <v>0</v>
      </c>
    </row>
    <row r="1804" spans="2:5">
      <c r="B1804" s="62" t="s">
        <v>913</v>
      </c>
      <c r="C1804" s="46" t="s">
        <v>2794</v>
      </c>
      <c r="D1804" s="47">
        <v>0</v>
      </c>
      <c r="E1804" s="47">
        <v>0</v>
      </c>
    </row>
    <row r="1805" spans="2:5">
      <c r="B1805" s="62" t="s">
        <v>913</v>
      </c>
      <c r="C1805" s="46" t="s">
        <v>2815</v>
      </c>
      <c r="D1805" s="47">
        <v>0</v>
      </c>
      <c r="E1805" s="47">
        <v>0</v>
      </c>
    </row>
    <row r="1806" spans="2:5">
      <c r="B1806" s="62" t="s">
        <v>1855</v>
      </c>
      <c r="C1806" s="46" t="s">
        <v>2487</v>
      </c>
      <c r="D1806" s="47">
        <v>0</v>
      </c>
      <c r="E1806" s="47">
        <v>0</v>
      </c>
    </row>
    <row r="1807" spans="2:5">
      <c r="B1807" s="62" t="s">
        <v>1855</v>
      </c>
      <c r="C1807" s="46" t="s">
        <v>2505</v>
      </c>
      <c r="D1807" s="47">
        <v>0</v>
      </c>
      <c r="E1807" s="47">
        <v>0</v>
      </c>
    </row>
    <row r="1808" spans="2:5">
      <c r="B1808" s="62" t="s">
        <v>1855</v>
      </c>
      <c r="C1808" s="46" t="s">
        <v>2505</v>
      </c>
      <c r="D1808" s="47">
        <v>3.6</v>
      </c>
      <c r="E1808" s="47">
        <v>4.59</v>
      </c>
    </row>
    <row r="1809" spans="2:5">
      <c r="B1809" s="62" t="s">
        <v>1855</v>
      </c>
      <c r="C1809" s="46" t="s">
        <v>2505</v>
      </c>
      <c r="D1809" s="47">
        <v>4.5999999999999996</v>
      </c>
      <c r="E1809" s="47">
        <v>5.87</v>
      </c>
    </row>
    <row r="1810" spans="2:5">
      <c r="B1810" s="62" t="s">
        <v>1855</v>
      </c>
      <c r="C1810" s="46" t="s">
        <v>2505</v>
      </c>
      <c r="D1810" s="47">
        <v>3.1</v>
      </c>
      <c r="E1810" s="47">
        <v>3.96</v>
      </c>
    </row>
    <row r="1811" spans="2:5">
      <c r="B1811" s="62" t="s">
        <v>1855</v>
      </c>
      <c r="C1811" s="46" t="s">
        <v>2505</v>
      </c>
      <c r="D1811" s="47">
        <v>5.2</v>
      </c>
      <c r="E1811" s="47">
        <v>6.64</v>
      </c>
    </row>
    <row r="1812" spans="2:5">
      <c r="B1812" s="62" t="s">
        <v>1843</v>
      </c>
      <c r="C1812" s="46" t="s">
        <v>2506</v>
      </c>
      <c r="D1812" s="47">
        <v>0</v>
      </c>
      <c r="E1812" s="47">
        <v>0</v>
      </c>
    </row>
    <row r="1813" spans="2:5">
      <c r="B1813" s="62" t="s">
        <v>1843</v>
      </c>
      <c r="C1813" s="46" t="s">
        <v>2506</v>
      </c>
      <c r="D1813" s="47">
        <v>3.6</v>
      </c>
      <c r="E1813" s="47">
        <v>4.59</v>
      </c>
    </row>
    <row r="1814" spans="2:5">
      <c r="B1814" s="62" t="s">
        <v>1843</v>
      </c>
      <c r="C1814" s="46" t="s">
        <v>2506</v>
      </c>
      <c r="D1814" s="47">
        <v>4.5999999999999996</v>
      </c>
      <c r="E1814" s="47">
        <v>5.87</v>
      </c>
    </row>
    <row r="1815" spans="2:5">
      <c r="B1815" s="62" t="s">
        <v>1843</v>
      </c>
      <c r="C1815" s="46" t="s">
        <v>2506</v>
      </c>
      <c r="D1815" s="47">
        <v>3.1</v>
      </c>
      <c r="E1815" s="47">
        <v>3.96</v>
      </c>
    </row>
    <row r="1816" spans="2:5">
      <c r="B1816" s="62" t="s">
        <v>1843</v>
      </c>
      <c r="C1816" s="46" t="s">
        <v>2506</v>
      </c>
      <c r="D1816" s="47">
        <v>5.2</v>
      </c>
      <c r="E1816" s="47">
        <v>6.64</v>
      </c>
    </row>
    <row r="1817" spans="2:5">
      <c r="B1817" s="62" t="s">
        <v>2488</v>
      </c>
      <c r="C1817" s="46" t="s">
        <v>2489</v>
      </c>
      <c r="D1817" s="47" t="s">
        <v>913</v>
      </c>
      <c r="E1817" s="47">
        <v>0</v>
      </c>
    </row>
    <row r="1818" spans="2:5">
      <c r="B1818" s="62"/>
    </row>
    <row r="1819" spans="2:5">
      <c r="B1819" s="62" t="s">
        <v>2837</v>
      </c>
      <c r="C1819" s="46" t="s">
        <v>2838</v>
      </c>
      <c r="D1819" s="47">
        <v>3.9</v>
      </c>
      <c r="E1819" s="47">
        <v>4.95</v>
      </c>
    </row>
    <row r="1820" spans="2:5">
      <c r="B1820" s="62" t="s">
        <v>515</v>
      </c>
      <c r="C1820" s="46" t="s">
        <v>2851</v>
      </c>
      <c r="D1820" s="47">
        <v>16.95</v>
      </c>
      <c r="E1820" s="47">
        <v>16.95</v>
      </c>
    </row>
    <row r="1821" spans="2:5">
      <c r="B1821" s="62" t="s">
        <v>2856</v>
      </c>
      <c r="C1821" s="46" t="s">
        <v>2857</v>
      </c>
      <c r="D1821" s="47">
        <v>3.9</v>
      </c>
      <c r="E1821" s="47">
        <v>4.95</v>
      </c>
    </row>
    <row r="1822" spans="2:5">
      <c r="B1822" s="62" t="s">
        <v>2834</v>
      </c>
      <c r="C1822" s="46" t="s">
        <v>3313</v>
      </c>
      <c r="D1822" s="47">
        <v>3.9</v>
      </c>
      <c r="E1822" s="47">
        <v>4.95</v>
      </c>
    </row>
    <row r="1823" spans="2:5">
      <c r="B1823" s="62" t="s">
        <v>2835</v>
      </c>
      <c r="C1823" s="46" t="s">
        <v>2836</v>
      </c>
      <c r="D1823" s="47">
        <v>3.9</v>
      </c>
      <c r="E1823" s="47">
        <v>4.95</v>
      </c>
    </row>
    <row r="1824" spans="2:5">
      <c r="B1824" s="62" t="s">
        <v>2839</v>
      </c>
      <c r="C1824" s="46" t="s">
        <v>2840</v>
      </c>
      <c r="D1824" s="47">
        <v>25.2</v>
      </c>
      <c r="E1824" s="47">
        <v>27.95</v>
      </c>
    </row>
    <row r="1825" spans="2:5">
      <c r="B1825" s="62" t="s">
        <v>2841</v>
      </c>
      <c r="C1825" s="46" t="s">
        <v>2842</v>
      </c>
      <c r="D1825" s="47">
        <v>25.2</v>
      </c>
      <c r="E1825" s="47">
        <v>26.948899999999998</v>
      </c>
    </row>
    <row r="1826" spans="2:5">
      <c r="B1826" s="62" t="s">
        <v>505</v>
      </c>
      <c r="C1826" s="46" t="s">
        <v>2843</v>
      </c>
      <c r="D1826" s="47">
        <v>26.15</v>
      </c>
      <c r="E1826" s="47">
        <v>27.95</v>
      </c>
    </row>
    <row r="1827" spans="2:5">
      <c r="B1827" s="62" t="s">
        <v>513</v>
      </c>
      <c r="C1827" s="46" t="s">
        <v>3316</v>
      </c>
      <c r="D1827" s="47">
        <v>18.5</v>
      </c>
      <c r="E1827" s="47">
        <v>19.95</v>
      </c>
    </row>
    <row r="1828" spans="2:5">
      <c r="B1828" s="62" t="s">
        <v>2844</v>
      </c>
      <c r="C1828" s="46" t="s">
        <v>2845</v>
      </c>
      <c r="D1828" s="47">
        <v>0</v>
      </c>
      <c r="E1828" s="47">
        <v>26.95</v>
      </c>
    </row>
    <row r="1829" spans="2:5">
      <c r="B1829" s="62" t="s">
        <v>509</v>
      </c>
      <c r="C1829" s="46" t="s">
        <v>2846</v>
      </c>
      <c r="D1829" s="47">
        <v>25.2</v>
      </c>
      <c r="E1829" s="47">
        <v>26.948899999999998</v>
      </c>
    </row>
    <row r="1830" spans="2:5">
      <c r="B1830" s="62" t="s">
        <v>2847</v>
      </c>
      <c r="C1830" s="46" t="s">
        <v>2848</v>
      </c>
      <c r="D1830" s="47">
        <v>0</v>
      </c>
      <c r="E1830" s="47">
        <v>26.95</v>
      </c>
    </row>
    <row r="1831" spans="2:5">
      <c r="B1831" s="62" t="s">
        <v>2849</v>
      </c>
      <c r="C1831" s="46" t="s">
        <v>2850</v>
      </c>
      <c r="D1831" s="47">
        <v>35.5</v>
      </c>
      <c r="E1831" s="47">
        <v>42.5</v>
      </c>
    </row>
    <row r="1832" spans="2:5">
      <c r="B1832" s="62" t="s">
        <v>2852</v>
      </c>
      <c r="C1832" s="46" t="s">
        <v>2853</v>
      </c>
      <c r="D1832" s="47">
        <v>0</v>
      </c>
      <c r="E1832" s="47">
        <v>16.95</v>
      </c>
    </row>
    <row r="1833" spans="2:5">
      <c r="B1833" s="62" t="s">
        <v>2854</v>
      </c>
      <c r="C1833" s="46" t="s">
        <v>2855</v>
      </c>
      <c r="D1833" s="47">
        <v>3.9</v>
      </c>
      <c r="E1833" s="47">
        <v>6.7496999999999998</v>
      </c>
    </row>
    <row r="1834" spans="2:5">
      <c r="B1834" s="62" t="s">
        <v>517</v>
      </c>
      <c r="C1834" s="46" t="s">
        <v>2858</v>
      </c>
      <c r="D1834" s="47">
        <v>25.2</v>
      </c>
      <c r="E1834" s="47">
        <v>25.95</v>
      </c>
    </row>
    <row r="1835" spans="2:5">
      <c r="B1835" s="62" t="s">
        <v>507</v>
      </c>
      <c r="C1835" s="46" t="s">
        <v>2859</v>
      </c>
      <c r="D1835" s="47">
        <v>22.15</v>
      </c>
      <c r="E1835" s="47">
        <v>25.95</v>
      </c>
    </row>
    <row r="1836" spans="2:5">
      <c r="B1836" s="62" t="s">
        <v>2860</v>
      </c>
      <c r="C1836" s="46" t="s">
        <v>2861</v>
      </c>
      <c r="D1836" s="47">
        <v>0</v>
      </c>
      <c r="E1836" s="47">
        <v>26.95</v>
      </c>
    </row>
    <row r="1837" spans="2:5">
      <c r="B1837" s="62" t="s">
        <v>511</v>
      </c>
      <c r="C1837" s="46" t="s">
        <v>3323</v>
      </c>
      <c r="D1837" s="47">
        <v>45</v>
      </c>
      <c r="E1837" s="47">
        <v>26.95</v>
      </c>
    </row>
    <row r="1838" spans="2:5">
      <c r="B1838" s="62" t="s">
        <v>2862</v>
      </c>
      <c r="C1838" s="46" t="s">
        <v>2863</v>
      </c>
      <c r="D1838" s="47">
        <v>26.15</v>
      </c>
      <c r="E1838" s="47">
        <v>26.299099999999999</v>
      </c>
    </row>
    <row r="1839" spans="2:5">
      <c r="B1839" s="62"/>
    </row>
    <row r="1840" spans="2:5">
      <c r="B1840" s="62" t="s">
        <v>2895</v>
      </c>
      <c r="C1840" s="46" t="s">
        <v>2896</v>
      </c>
      <c r="D1840" s="47">
        <v>0</v>
      </c>
      <c r="E1840" s="47">
        <v>575</v>
      </c>
    </row>
    <row r="1841" spans="2:5">
      <c r="B1841" s="62" t="s">
        <v>2864</v>
      </c>
      <c r="C1841" s="46" t="s">
        <v>2865</v>
      </c>
      <c r="D1841" s="47">
        <v>71</v>
      </c>
      <c r="E1841" s="47">
        <v>290</v>
      </c>
    </row>
    <row r="1842" spans="2:5">
      <c r="B1842" s="62" t="s">
        <v>2866</v>
      </c>
      <c r="C1842" s="46" t="s">
        <v>2867</v>
      </c>
      <c r="D1842" s="47">
        <v>0</v>
      </c>
      <c r="E1842" s="47">
        <v>31.95</v>
      </c>
    </row>
    <row r="1843" spans="2:5">
      <c r="B1843" s="62" t="s">
        <v>529</v>
      </c>
      <c r="C1843" s="46" t="s">
        <v>2868</v>
      </c>
      <c r="D1843" s="47">
        <v>44</v>
      </c>
      <c r="E1843" s="47">
        <v>48</v>
      </c>
    </row>
    <row r="1844" spans="2:5">
      <c r="B1844" s="62" t="s">
        <v>2889</v>
      </c>
      <c r="C1844" s="46" t="s">
        <v>2890</v>
      </c>
      <c r="D1844" s="47">
        <v>0</v>
      </c>
      <c r="E1844" s="47">
        <v>410</v>
      </c>
    </row>
    <row r="1845" spans="2:5">
      <c r="B1845" s="62" t="s">
        <v>2897</v>
      </c>
      <c r="C1845" s="46" t="s">
        <v>2898</v>
      </c>
      <c r="D1845" s="47">
        <v>353</v>
      </c>
      <c r="E1845" s="47">
        <v>390</v>
      </c>
    </row>
    <row r="1846" spans="2:5">
      <c r="B1846" s="62" t="s">
        <v>2899</v>
      </c>
      <c r="C1846" s="46" t="s">
        <v>2900</v>
      </c>
      <c r="D1846" s="47">
        <v>353</v>
      </c>
      <c r="E1846" s="47">
        <v>390</v>
      </c>
    </row>
    <row r="1847" spans="2:5">
      <c r="B1847" s="62" t="s">
        <v>526</v>
      </c>
      <c r="C1847" s="46" t="s">
        <v>2869</v>
      </c>
      <c r="D1847" s="47">
        <v>30.5</v>
      </c>
      <c r="E1847" s="47">
        <v>33</v>
      </c>
    </row>
    <row r="1848" spans="2:5">
      <c r="B1848" s="62" t="s">
        <v>528</v>
      </c>
      <c r="C1848" s="46" t="s">
        <v>2870</v>
      </c>
      <c r="D1848" s="47">
        <v>53.5</v>
      </c>
      <c r="E1848" s="47">
        <v>59</v>
      </c>
    </row>
    <row r="1849" spans="2:5">
      <c r="B1849" s="62" t="s">
        <v>523</v>
      </c>
      <c r="C1849" s="46" t="s">
        <v>2871</v>
      </c>
      <c r="D1849" s="47">
        <v>32.5</v>
      </c>
      <c r="E1849" s="47">
        <v>35</v>
      </c>
    </row>
    <row r="1850" spans="2:5">
      <c r="B1850" s="62" t="s">
        <v>2872</v>
      </c>
      <c r="C1850" s="46" t="s">
        <v>2873</v>
      </c>
      <c r="D1850" s="47">
        <v>60</v>
      </c>
      <c r="E1850" s="47">
        <v>60</v>
      </c>
    </row>
    <row r="1851" spans="2:5">
      <c r="B1851" s="62" t="s">
        <v>2891</v>
      </c>
      <c r="C1851" s="46" t="s">
        <v>2892</v>
      </c>
      <c r="D1851" s="47">
        <v>0</v>
      </c>
      <c r="E1851" s="47">
        <v>320</v>
      </c>
    </row>
    <row r="1852" spans="2:5">
      <c r="B1852" s="62" t="s">
        <v>2874</v>
      </c>
      <c r="C1852" s="46" t="s">
        <v>2875</v>
      </c>
      <c r="D1852" s="47">
        <v>230.65</v>
      </c>
      <c r="E1852" s="47">
        <v>260</v>
      </c>
    </row>
    <row r="1853" spans="2:5">
      <c r="B1853" s="62" t="s">
        <v>2893</v>
      </c>
      <c r="C1853" s="46" t="s">
        <v>2894</v>
      </c>
      <c r="D1853" s="47">
        <v>0</v>
      </c>
      <c r="E1853" s="47">
        <v>290</v>
      </c>
    </row>
    <row r="1854" spans="2:5">
      <c r="B1854" s="62" t="s">
        <v>2876</v>
      </c>
      <c r="C1854" s="46" t="s">
        <v>2877</v>
      </c>
      <c r="D1854" s="47">
        <v>230.65</v>
      </c>
      <c r="E1854" s="47">
        <v>260</v>
      </c>
    </row>
    <row r="1855" spans="2:5">
      <c r="B1855" s="62" t="s">
        <v>2878</v>
      </c>
      <c r="C1855" s="46" t="s">
        <v>2879</v>
      </c>
      <c r="D1855" s="47">
        <v>0</v>
      </c>
      <c r="E1855" s="47">
        <v>31.95</v>
      </c>
    </row>
    <row r="1856" spans="2:5">
      <c r="B1856" s="62" t="s">
        <v>533</v>
      </c>
      <c r="C1856" s="46" t="s">
        <v>2880</v>
      </c>
      <c r="D1856" s="47">
        <v>29.7</v>
      </c>
      <c r="E1856" s="47">
        <v>31.95</v>
      </c>
    </row>
    <row r="1857" spans="2:5">
      <c r="B1857" s="62" t="s">
        <v>2881</v>
      </c>
      <c r="C1857" s="46" t="s">
        <v>2882</v>
      </c>
      <c r="D1857" s="47">
        <v>0</v>
      </c>
      <c r="E1857" s="47">
        <v>34.950000000000003</v>
      </c>
    </row>
    <row r="1858" spans="2:5">
      <c r="B1858" s="62" t="s">
        <v>519</v>
      </c>
      <c r="C1858" s="46" t="s">
        <v>2883</v>
      </c>
      <c r="D1858" s="47">
        <v>32.5</v>
      </c>
      <c r="E1858" s="47">
        <v>35</v>
      </c>
    </row>
    <row r="1859" spans="2:5">
      <c r="B1859" s="62" t="s">
        <v>521</v>
      </c>
      <c r="C1859" s="46" t="s">
        <v>2884</v>
      </c>
      <c r="D1859" s="47">
        <v>55.5</v>
      </c>
      <c r="E1859" s="47">
        <v>60</v>
      </c>
    </row>
    <row r="1860" spans="2:5">
      <c r="B1860" s="62" t="s">
        <v>531</v>
      </c>
      <c r="C1860" s="46" t="s">
        <v>2885</v>
      </c>
      <c r="D1860" s="47">
        <v>37.9</v>
      </c>
      <c r="E1860" s="47">
        <v>41.997</v>
      </c>
    </row>
    <row r="1861" spans="2:5">
      <c r="B1861" s="62" t="s">
        <v>537</v>
      </c>
      <c r="C1861" s="46" t="s">
        <v>2886</v>
      </c>
      <c r="D1861" s="47">
        <v>29.7</v>
      </c>
      <c r="E1861" s="47">
        <v>31.95</v>
      </c>
    </row>
    <row r="1862" spans="2:5">
      <c r="B1862" s="62" t="s">
        <v>2887</v>
      </c>
      <c r="C1862" s="46" t="s">
        <v>2888</v>
      </c>
      <c r="D1862" s="47">
        <v>29.7</v>
      </c>
      <c r="E1862" s="47">
        <v>31.95</v>
      </c>
    </row>
    <row r="1863" spans="2:5">
      <c r="B1863" s="62" t="s">
        <v>535</v>
      </c>
      <c r="C1863" s="46" t="s">
        <v>3310</v>
      </c>
      <c r="D1863" s="47">
        <v>29.7</v>
      </c>
      <c r="E1863" s="47">
        <v>31.95</v>
      </c>
    </row>
    <row r="1864" spans="2:5">
      <c r="B1864" s="62"/>
    </row>
    <row r="1865" spans="2:5">
      <c r="B1865" s="62" t="s">
        <v>541</v>
      </c>
      <c r="C1865" s="46" t="s">
        <v>2901</v>
      </c>
      <c r="D1865" s="47">
        <v>18.95</v>
      </c>
      <c r="E1865" s="47">
        <v>24.95</v>
      </c>
    </row>
    <row r="1866" spans="2:5">
      <c r="B1866" s="62" t="s">
        <v>539</v>
      </c>
      <c r="C1866" s="46" t="s">
        <v>2902</v>
      </c>
      <c r="D1866" s="47">
        <v>45.75</v>
      </c>
      <c r="E1866" s="47">
        <v>49.95</v>
      </c>
    </row>
    <row r="1867" spans="2:5">
      <c r="B1867" s="62" t="s">
        <v>2903</v>
      </c>
      <c r="C1867" s="46" t="s">
        <v>2904</v>
      </c>
      <c r="D1867" s="47">
        <v>0</v>
      </c>
      <c r="E1867" s="47">
        <v>20.95</v>
      </c>
    </row>
    <row r="1868" spans="2:5">
      <c r="B1868" s="62" t="s">
        <v>2905</v>
      </c>
      <c r="C1868" s="46" t="s">
        <v>2906</v>
      </c>
      <c r="D1868" s="47">
        <v>0</v>
      </c>
      <c r="E1868" s="47">
        <v>20.95</v>
      </c>
    </row>
    <row r="1869" spans="2:5">
      <c r="B1869" s="62" t="s">
        <v>2907</v>
      </c>
      <c r="C1869" s="46" t="s">
        <v>2908</v>
      </c>
      <c r="D1869" s="47">
        <v>0</v>
      </c>
      <c r="E1869" s="47">
        <v>15.95</v>
      </c>
    </row>
    <row r="1870" spans="2:5">
      <c r="B1870" s="62" t="s">
        <v>2909</v>
      </c>
      <c r="C1870" s="46" t="s">
        <v>2910</v>
      </c>
      <c r="D1870" s="47">
        <v>0</v>
      </c>
      <c r="E1870" s="47">
        <v>15.95</v>
      </c>
    </row>
    <row r="1871" spans="2:5">
      <c r="B1871" s="62" t="s">
        <v>2911</v>
      </c>
      <c r="C1871" s="46" t="s">
        <v>2912</v>
      </c>
      <c r="D1871" s="47">
        <v>0</v>
      </c>
      <c r="E1871" s="47">
        <v>15.95</v>
      </c>
    </row>
    <row r="1872" spans="2:5">
      <c r="B1872" s="62" t="s">
        <v>545</v>
      </c>
      <c r="C1872" s="46" t="s">
        <v>2913</v>
      </c>
      <c r="D1872" s="47">
        <v>14.95</v>
      </c>
      <c r="E1872" s="47">
        <v>17.95</v>
      </c>
    </row>
    <row r="1873" spans="2:5">
      <c r="B1873" s="62" t="s">
        <v>543</v>
      </c>
      <c r="C1873" s="46" t="s">
        <v>2914</v>
      </c>
      <c r="D1873" s="47">
        <v>14.95</v>
      </c>
      <c r="E1873" s="47">
        <v>17.95</v>
      </c>
    </row>
    <row r="1874" spans="2:5">
      <c r="B1874" s="62" t="s">
        <v>549</v>
      </c>
      <c r="C1874" s="46" t="s">
        <v>2915</v>
      </c>
      <c r="D1874" s="47">
        <v>17.95</v>
      </c>
      <c r="E1874" s="47">
        <v>20.95</v>
      </c>
    </row>
    <row r="1875" spans="2:5">
      <c r="B1875" s="62" t="s">
        <v>547</v>
      </c>
      <c r="C1875" s="46" t="s">
        <v>2916</v>
      </c>
      <c r="D1875" s="47">
        <v>17.95</v>
      </c>
      <c r="E1875" s="47">
        <v>20.95</v>
      </c>
    </row>
    <row r="1876" spans="2:5">
      <c r="B1876" s="62" t="s">
        <v>555</v>
      </c>
      <c r="C1876" s="46" t="s">
        <v>2917</v>
      </c>
      <c r="D1876" s="47">
        <v>13.5</v>
      </c>
      <c r="E1876" s="47">
        <v>15.95</v>
      </c>
    </row>
    <row r="1877" spans="2:5">
      <c r="B1877" s="62" t="s">
        <v>551</v>
      </c>
      <c r="C1877" s="46" t="s">
        <v>2918</v>
      </c>
      <c r="D1877" s="47">
        <v>13.5</v>
      </c>
      <c r="E1877" s="47">
        <v>15.95</v>
      </c>
    </row>
    <row r="1878" spans="2:5">
      <c r="B1878" s="62" t="s">
        <v>553</v>
      </c>
      <c r="C1878" s="46" t="s">
        <v>2919</v>
      </c>
      <c r="D1878" s="47">
        <v>13.5</v>
      </c>
      <c r="E1878" s="47">
        <v>15.95</v>
      </c>
    </row>
    <row r="1879" spans="2:5">
      <c r="B1879" s="62" t="s">
        <v>2920</v>
      </c>
      <c r="C1879" s="46" t="s">
        <v>2921</v>
      </c>
      <c r="D1879" s="47">
        <v>7</v>
      </c>
      <c r="E1879" s="47">
        <v>7.5</v>
      </c>
    </row>
    <row r="1880" spans="2:5">
      <c r="B1880" s="62"/>
    </row>
    <row r="1881" spans="2:5">
      <c r="B1881" s="62" t="s">
        <v>641</v>
      </c>
      <c r="C1881" s="46" t="s">
        <v>2922</v>
      </c>
      <c r="D1881" s="47">
        <v>27.2</v>
      </c>
      <c r="E1881" s="47">
        <v>31.95</v>
      </c>
    </row>
    <row r="1882" spans="2:5">
      <c r="B1882" s="62" t="s">
        <v>573</v>
      </c>
      <c r="C1882" s="46" t="s">
        <v>2923</v>
      </c>
      <c r="D1882" s="47">
        <v>33</v>
      </c>
      <c r="E1882" s="47">
        <v>34.950000000000003</v>
      </c>
    </row>
    <row r="1883" spans="2:5">
      <c r="B1883" s="62" t="s">
        <v>571</v>
      </c>
      <c r="C1883" s="46" t="s">
        <v>2924</v>
      </c>
      <c r="D1883" s="47">
        <v>22.8</v>
      </c>
      <c r="E1883" s="47">
        <v>24.95</v>
      </c>
    </row>
    <row r="1884" spans="2:5">
      <c r="B1884" s="62" t="s">
        <v>579</v>
      </c>
      <c r="C1884" s="46" t="s">
        <v>2925</v>
      </c>
      <c r="D1884" s="47">
        <v>21.8</v>
      </c>
      <c r="E1884" s="47">
        <v>23.95</v>
      </c>
    </row>
    <row r="1885" spans="2:5">
      <c r="B1885" s="62" t="s">
        <v>575</v>
      </c>
      <c r="C1885" s="46" t="s">
        <v>2926</v>
      </c>
      <c r="D1885" s="47">
        <v>21.8</v>
      </c>
      <c r="E1885" s="47">
        <v>23.95</v>
      </c>
    </row>
    <row r="1886" spans="2:5">
      <c r="B1886" s="62" t="s">
        <v>577</v>
      </c>
      <c r="C1886" s="46" t="s">
        <v>2927</v>
      </c>
      <c r="D1886" s="47">
        <v>31.8</v>
      </c>
      <c r="E1886" s="47">
        <v>33.950000000000003</v>
      </c>
    </row>
    <row r="1887" spans="2:5">
      <c r="B1887" s="62" t="s">
        <v>581</v>
      </c>
      <c r="C1887" s="46" t="s">
        <v>2928</v>
      </c>
      <c r="D1887" s="47">
        <v>21.8</v>
      </c>
      <c r="E1887" s="47">
        <v>23.95</v>
      </c>
    </row>
    <row r="1888" spans="2:5">
      <c r="B1888" s="62" t="s">
        <v>2945</v>
      </c>
      <c r="C1888" s="46" t="s">
        <v>2946</v>
      </c>
      <c r="D1888" s="47">
        <v>15.3</v>
      </c>
      <c r="E1888" s="47">
        <v>16.5</v>
      </c>
    </row>
    <row r="1889" spans="2:5">
      <c r="B1889" s="62" t="s">
        <v>673</v>
      </c>
      <c r="C1889" s="46" t="s">
        <v>2947</v>
      </c>
      <c r="D1889" s="47">
        <v>16.350000000000001</v>
      </c>
      <c r="E1889" s="47">
        <v>17.95</v>
      </c>
    </row>
    <row r="1890" spans="2:5">
      <c r="B1890" s="62" t="s">
        <v>671</v>
      </c>
      <c r="C1890" s="46" t="s">
        <v>2948</v>
      </c>
      <c r="D1890" s="47">
        <v>8.15</v>
      </c>
      <c r="E1890" s="47">
        <v>9.5</v>
      </c>
    </row>
    <row r="1891" spans="2:5">
      <c r="B1891" s="62" t="s">
        <v>589</v>
      </c>
      <c r="C1891" s="46" t="s">
        <v>2929</v>
      </c>
      <c r="D1891" s="47">
        <v>15.35</v>
      </c>
      <c r="E1891" s="47">
        <v>16.5</v>
      </c>
    </row>
    <row r="1892" spans="2:5">
      <c r="B1892" s="62" t="s">
        <v>2949</v>
      </c>
      <c r="C1892" s="46" t="s">
        <v>2950</v>
      </c>
      <c r="D1892" s="47">
        <v>15.3</v>
      </c>
      <c r="E1892" s="47">
        <v>16.5</v>
      </c>
    </row>
    <row r="1893" spans="2:5">
      <c r="B1893" s="62" t="s">
        <v>587</v>
      </c>
      <c r="C1893" s="46" t="s">
        <v>2930</v>
      </c>
      <c r="D1893" s="47">
        <v>3.35</v>
      </c>
      <c r="E1893" s="47">
        <v>3.95</v>
      </c>
    </row>
    <row r="1894" spans="2:5">
      <c r="B1894" s="62" t="s">
        <v>2931</v>
      </c>
      <c r="C1894" s="46" t="s">
        <v>2932</v>
      </c>
      <c r="D1894" s="47">
        <v>0</v>
      </c>
      <c r="E1894" s="47">
        <v>9.5</v>
      </c>
    </row>
    <row r="1895" spans="2:5">
      <c r="B1895" s="62" t="s">
        <v>593</v>
      </c>
      <c r="C1895" s="46" t="s">
        <v>2933</v>
      </c>
      <c r="D1895" s="47">
        <v>8.6999999999999993</v>
      </c>
      <c r="E1895" s="47">
        <v>9.5</v>
      </c>
    </row>
    <row r="1896" spans="2:5">
      <c r="B1896" s="62" t="s">
        <v>561</v>
      </c>
      <c r="C1896" s="46" t="s">
        <v>2934</v>
      </c>
      <c r="D1896" s="47">
        <v>14.1</v>
      </c>
      <c r="E1896" s="47">
        <v>16.5</v>
      </c>
    </row>
    <row r="1897" spans="2:5">
      <c r="B1897" s="62" t="s">
        <v>564</v>
      </c>
      <c r="C1897" s="46" t="s">
        <v>2935</v>
      </c>
      <c r="D1897" s="47">
        <v>25.3</v>
      </c>
      <c r="E1897" s="47">
        <v>28.95</v>
      </c>
    </row>
    <row r="1898" spans="2:5">
      <c r="B1898" s="62" t="s">
        <v>569</v>
      </c>
      <c r="C1898" s="46" t="s">
        <v>2936</v>
      </c>
      <c r="D1898" s="47">
        <v>2.85</v>
      </c>
      <c r="E1898" s="47">
        <v>3.95</v>
      </c>
    </row>
    <row r="1899" spans="2:5">
      <c r="B1899" s="62" t="s">
        <v>583</v>
      </c>
      <c r="C1899" s="46" t="s">
        <v>2937</v>
      </c>
      <c r="D1899" s="47">
        <v>22.8</v>
      </c>
      <c r="E1899" s="47">
        <v>24.95</v>
      </c>
    </row>
    <row r="1900" spans="2:5">
      <c r="B1900" s="62" t="s">
        <v>585</v>
      </c>
      <c r="C1900" s="46" t="s">
        <v>2938</v>
      </c>
      <c r="D1900" s="47">
        <v>21.5</v>
      </c>
      <c r="E1900" s="47">
        <v>23.95</v>
      </c>
    </row>
    <row r="1901" spans="2:5">
      <c r="B1901" s="62" t="s">
        <v>557</v>
      </c>
      <c r="C1901" s="46" t="s">
        <v>2939</v>
      </c>
      <c r="D1901" s="47">
        <v>14.1</v>
      </c>
      <c r="E1901" s="47">
        <v>16.5</v>
      </c>
    </row>
    <row r="1902" spans="2:5">
      <c r="B1902" s="62" t="s">
        <v>567</v>
      </c>
      <c r="C1902" s="46" t="s">
        <v>2940</v>
      </c>
      <c r="D1902" s="47">
        <v>2.85</v>
      </c>
      <c r="E1902" s="47">
        <v>3.95</v>
      </c>
    </row>
    <row r="1903" spans="2:5">
      <c r="B1903" s="62" t="s">
        <v>559</v>
      </c>
      <c r="C1903" s="46" t="s">
        <v>2941</v>
      </c>
      <c r="D1903" s="47">
        <v>25.3</v>
      </c>
      <c r="E1903" s="47">
        <v>28.95</v>
      </c>
    </row>
    <row r="1904" spans="2:5">
      <c r="B1904" s="62" t="s">
        <v>2942</v>
      </c>
      <c r="C1904" s="46" t="s">
        <v>2943</v>
      </c>
      <c r="D1904" s="47">
        <v>0</v>
      </c>
      <c r="E1904" s="47">
        <v>9.5</v>
      </c>
    </row>
    <row r="1905" spans="2:5">
      <c r="B1905" s="62" t="s">
        <v>591</v>
      </c>
      <c r="C1905" s="46" t="s">
        <v>2944</v>
      </c>
      <c r="D1905" s="47">
        <v>8.6999999999999993</v>
      </c>
      <c r="E1905" s="47">
        <v>9.5</v>
      </c>
    </row>
    <row r="1906" spans="2:5">
      <c r="B1906" s="62"/>
    </row>
    <row r="1907" spans="2:5">
      <c r="B1907" s="62" t="s">
        <v>599</v>
      </c>
      <c r="C1907" s="46" t="s">
        <v>3308</v>
      </c>
      <c r="D1907" s="47">
        <v>37.200000000000003</v>
      </c>
      <c r="E1907" s="47">
        <v>39.950000000000003</v>
      </c>
    </row>
    <row r="1908" spans="2:5">
      <c r="B1908" s="62" t="s">
        <v>602</v>
      </c>
      <c r="C1908" s="46" t="s">
        <v>2951</v>
      </c>
      <c r="D1908" s="47">
        <v>26.9</v>
      </c>
      <c r="E1908" s="47">
        <v>26.95</v>
      </c>
    </row>
    <row r="1909" spans="2:5">
      <c r="B1909" s="62" t="s">
        <v>597</v>
      </c>
      <c r="C1909" s="46" t="s">
        <v>3309</v>
      </c>
      <c r="D1909" s="47">
        <v>37.200000000000003</v>
      </c>
      <c r="E1909" s="47">
        <v>39.950000000000003</v>
      </c>
    </row>
    <row r="1910" spans="2:5">
      <c r="B1910" s="62" t="s">
        <v>624</v>
      </c>
      <c r="C1910" s="46" t="s">
        <v>2958</v>
      </c>
      <c r="D1910" s="47">
        <v>3.85</v>
      </c>
      <c r="E1910" s="47">
        <v>4.5</v>
      </c>
    </row>
    <row r="1911" spans="2:5">
      <c r="B1911" s="62" t="s">
        <v>614</v>
      </c>
      <c r="C1911" s="46" t="s">
        <v>2974</v>
      </c>
      <c r="D1911" s="47">
        <v>3.55</v>
      </c>
      <c r="E1911" s="47">
        <v>3.95</v>
      </c>
    </row>
    <row r="1912" spans="2:5">
      <c r="B1912" s="62" t="s">
        <v>616</v>
      </c>
      <c r="C1912" s="46" t="s">
        <v>2963</v>
      </c>
      <c r="D1912" s="47">
        <v>2.6</v>
      </c>
      <c r="E1912" s="47">
        <v>2.95</v>
      </c>
    </row>
    <row r="1913" spans="2:5">
      <c r="B1913" s="62" t="s">
        <v>2952</v>
      </c>
      <c r="C1913" s="46" t="s">
        <v>2953</v>
      </c>
      <c r="D1913" s="47">
        <v>0</v>
      </c>
      <c r="E1913" s="47">
        <v>4.5</v>
      </c>
    </row>
    <row r="1914" spans="2:5">
      <c r="B1914" s="62" t="s">
        <v>618</v>
      </c>
      <c r="C1914" s="46" t="s">
        <v>2975</v>
      </c>
      <c r="D1914" s="47">
        <v>3.85</v>
      </c>
      <c r="E1914" s="47">
        <v>4.5</v>
      </c>
    </row>
    <row r="1915" spans="2:5">
      <c r="B1915" s="62" t="s">
        <v>626</v>
      </c>
      <c r="C1915" s="46" t="s">
        <v>2976</v>
      </c>
      <c r="D1915" s="47">
        <v>9.1999999999999993</v>
      </c>
      <c r="E1915" s="47">
        <v>9.9499999999999993</v>
      </c>
    </row>
    <row r="1916" spans="2:5">
      <c r="B1916" s="62" t="s">
        <v>622</v>
      </c>
      <c r="C1916" s="46" t="s">
        <v>2954</v>
      </c>
      <c r="D1916" s="47">
        <v>4.5</v>
      </c>
      <c r="E1916" s="47">
        <v>4.5</v>
      </c>
    </row>
    <row r="1917" spans="2:5">
      <c r="B1917" s="62" t="s">
        <v>610</v>
      </c>
      <c r="C1917" s="46" t="s">
        <v>2977</v>
      </c>
      <c r="D1917" s="47">
        <v>13.95</v>
      </c>
      <c r="E1917" s="47">
        <v>14.95</v>
      </c>
    </row>
    <row r="1918" spans="2:5">
      <c r="B1918" s="62" t="s">
        <v>632</v>
      </c>
      <c r="C1918" s="46" t="s">
        <v>2973</v>
      </c>
      <c r="D1918" s="47">
        <v>19.75</v>
      </c>
      <c r="E1918" s="47">
        <v>24.95</v>
      </c>
    </row>
    <row r="1919" spans="2:5">
      <c r="B1919" s="62" t="s">
        <v>608</v>
      </c>
      <c r="C1919" s="46" t="s">
        <v>2955</v>
      </c>
      <c r="D1919" s="47">
        <v>6.2</v>
      </c>
      <c r="E1919" s="47">
        <v>6.5</v>
      </c>
    </row>
    <row r="1920" spans="2:5">
      <c r="B1920" s="62" t="s">
        <v>606</v>
      </c>
      <c r="C1920" s="46" t="s">
        <v>2956</v>
      </c>
      <c r="D1920" s="47">
        <v>7.5</v>
      </c>
      <c r="E1920" s="47">
        <v>7.95</v>
      </c>
    </row>
    <row r="1921" spans="2:5">
      <c r="B1921" s="62" t="s">
        <v>620</v>
      </c>
      <c r="C1921" s="46" t="s">
        <v>2957</v>
      </c>
      <c r="D1921" s="47">
        <v>9.1999999999999993</v>
      </c>
      <c r="E1921" s="47">
        <v>9.9499999999999993</v>
      </c>
    </row>
    <row r="1922" spans="2:5">
      <c r="B1922" s="62" t="s">
        <v>612</v>
      </c>
      <c r="C1922" s="46" t="s">
        <v>2970</v>
      </c>
      <c r="D1922" s="47">
        <v>3.55</v>
      </c>
      <c r="E1922" s="47">
        <v>3.95</v>
      </c>
    </row>
    <row r="1923" spans="2:5">
      <c r="B1923" s="62" t="s">
        <v>2971</v>
      </c>
      <c r="C1923" s="46" t="s">
        <v>2972</v>
      </c>
      <c r="D1923" s="47">
        <v>0</v>
      </c>
      <c r="E1923" s="47">
        <v>39.950000000000003</v>
      </c>
    </row>
    <row r="1924" spans="2:5">
      <c r="B1924" s="62" t="s">
        <v>2959</v>
      </c>
      <c r="C1924" s="46" t="s">
        <v>2960</v>
      </c>
      <c r="D1924" s="47">
        <v>0</v>
      </c>
      <c r="E1924" s="47">
        <v>14.5</v>
      </c>
    </row>
    <row r="1925" spans="2:5">
      <c r="B1925" s="62" t="s">
        <v>2961</v>
      </c>
      <c r="C1925" s="46" t="s">
        <v>2962</v>
      </c>
      <c r="D1925" s="47">
        <v>0</v>
      </c>
      <c r="E1925" s="47">
        <v>15.95</v>
      </c>
    </row>
    <row r="1926" spans="2:5">
      <c r="B1926" s="62" t="s">
        <v>683</v>
      </c>
      <c r="C1926" s="46" t="s">
        <v>2964</v>
      </c>
      <c r="D1926" s="47">
        <v>5.6</v>
      </c>
      <c r="E1926" s="47">
        <v>5.95</v>
      </c>
    </row>
    <row r="1927" spans="2:5">
      <c r="B1927" s="62" t="s">
        <v>681</v>
      </c>
      <c r="C1927" s="46" t="s">
        <v>2965</v>
      </c>
      <c r="D1927" s="47">
        <v>5.5</v>
      </c>
      <c r="E1927" s="47">
        <v>5.95</v>
      </c>
    </row>
    <row r="1928" spans="2:5">
      <c r="B1928" s="62" t="s">
        <v>685</v>
      </c>
      <c r="C1928" s="46" t="s">
        <v>2966</v>
      </c>
      <c r="D1928" s="47">
        <v>5.6</v>
      </c>
      <c r="E1928" s="47">
        <v>5.95</v>
      </c>
    </row>
    <row r="1929" spans="2:5">
      <c r="B1929" s="62" t="s">
        <v>679</v>
      </c>
      <c r="C1929" s="46" t="s">
        <v>2967</v>
      </c>
      <c r="D1929" s="47">
        <v>5.4</v>
      </c>
      <c r="E1929" s="47">
        <v>5.95</v>
      </c>
    </row>
    <row r="1930" spans="2:5">
      <c r="B1930" s="62" t="s">
        <v>687</v>
      </c>
      <c r="C1930" s="46" t="s">
        <v>2968</v>
      </c>
      <c r="D1930" s="47">
        <v>5.6</v>
      </c>
      <c r="E1930" s="47">
        <v>5.95</v>
      </c>
    </row>
    <row r="1931" spans="2:5">
      <c r="B1931" s="62" t="s">
        <v>689</v>
      </c>
      <c r="C1931" s="46" t="s">
        <v>2969</v>
      </c>
      <c r="D1931" s="47">
        <v>9.1999999999999993</v>
      </c>
      <c r="E1931" s="47">
        <v>9.9499999999999993</v>
      </c>
    </row>
    <row r="1932" spans="2:5">
      <c r="B1932" s="62" t="s">
        <v>675</v>
      </c>
      <c r="C1932" s="46" t="s">
        <v>2978</v>
      </c>
      <c r="D1932" s="47">
        <v>13.5</v>
      </c>
      <c r="E1932" s="47">
        <v>14.5</v>
      </c>
    </row>
    <row r="1933" spans="2:5">
      <c r="B1933" s="62" t="s">
        <v>677</v>
      </c>
      <c r="C1933" s="46" t="s">
        <v>2979</v>
      </c>
      <c r="D1933" s="47">
        <v>14.8</v>
      </c>
      <c r="E1933" s="47">
        <v>15.95</v>
      </c>
    </row>
    <row r="1934" spans="2:5">
      <c r="B1934" s="62"/>
    </row>
    <row r="1935" spans="2:5">
      <c r="B1935" s="62" t="s">
        <v>634</v>
      </c>
      <c r="C1935" s="46" t="s">
        <v>2982</v>
      </c>
      <c r="D1935" s="47">
        <v>50</v>
      </c>
      <c r="E1935" s="47">
        <v>39.950000000000003</v>
      </c>
    </row>
    <row r="1936" spans="2:5">
      <c r="B1936" s="62" t="s">
        <v>663</v>
      </c>
      <c r="C1936" s="46" t="s">
        <v>2987</v>
      </c>
      <c r="D1936" s="47">
        <v>6.95</v>
      </c>
      <c r="E1936" s="47">
        <v>7.5</v>
      </c>
    </row>
    <row r="1937" spans="2:5">
      <c r="B1937" s="62" t="s">
        <v>628</v>
      </c>
      <c r="C1937" s="46" t="s">
        <v>2980</v>
      </c>
      <c r="D1937" s="47">
        <v>25.75</v>
      </c>
      <c r="E1937" s="47">
        <v>34.950000000000003</v>
      </c>
    </row>
    <row r="1938" spans="2:5">
      <c r="B1938" s="62" t="s">
        <v>647</v>
      </c>
      <c r="C1938" s="46" t="s">
        <v>2983</v>
      </c>
      <c r="D1938" s="47">
        <v>9.9499999999999993</v>
      </c>
      <c r="E1938" s="47">
        <v>10.95</v>
      </c>
    </row>
    <row r="1939" spans="2:5">
      <c r="B1939" s="62" t="s">
        <v>653</v>
      </c>
      <c r="C1939" s="46" t="s">
        <v>2988</v>
      </c>
      <c r="D1939" s="47">
        <v>3.95</v>
      </c>
      <c r="E1939" s="47">
        <v>7.95</v>
      </c>
    </row>
    <row r="1940" spans="2:5">
      <c r="B1940" s="62" t="s">
        <v>669</v>
      </c>
      <c r="C1940" s="46" t="s">
        <v>2991</v>
      </c>
      <c r="D1940" s="47">
        <v>21</v>
      </c>
      <c r="E1940" s="47">
        <v>25.5</v>
      </c>
    </row>
    <row r="1941" spans="2:5">
      <c r="B1941" s="62" t="s">
        <v>604</v>
      </c>
      <c r="C1941" s="46" t="s">
        <v>2992</v>
      </c>
      <c r="D1941" s="47">
        <v>15.95</v>
      </c>
      <c r="E1941" s="47">
        <v>17.95</v>
      </c>
    </row>
    <row r="1942" spans="2:5">
      <c r="B1942" s="62" t="s">
        <v>655</v>
      </c>
      <c r="C1942" s="46" t="s">
        <v>2984</v>
      </c>
      <c r="D1942" s="47">
        <v>2.95</v>
      </c>
      <c r="E1942" s="47">
        <v>3.5</v>
      </c>
    </row>
    <row r="1943" spans="2:5">
      <c r="B1943" s="62" t="s">
        <v>651</v>
      </c>
      <c r="C1943" s="46" t="s">
        <v>2993</v>
      </c>
      <c r="D1943" s="47">
        <v>8.9499999999999993</v>
      </c>
      <c r="E1943" s="47">
        <v>9.9499999999999993</v>
      </c>
    </row>
    <row r="1944" spans="2:5" ht="29">
      <c r="B1944" s="62" t="s">
        <v>630</v>
      </c>
      <c r="C1944" s="46" t="s">
        <v>2981</v>
      </c>
      <c r="D1944" s="47">
        <v>180</v>
      </c>
      <c r="E1944" s="47">
        <v>195</v>
      </c>
    </row>
    <row r="1945" spans="2:5">
      <c r="B1945" s="62" t="s">
        <v>659</v>
      </c>
      <c r="C1945" s="46" t="s">
        <v>2985</v>
      </c>
      <c r="D1945" s="47">
        <v>4.25</v>
      </c>
      <c r="E1945" s="47">
        <v>5.95</v>
      </c>
    </row>
    <row r="1946" spans="2:5">
      <c r="B1946" s="62" t="s">
        <v>657</v>
      </c>
      <c r="C1946" s="46" t="s">
        <v>2986</v>
      </c>
      <c r="D1946" s="47">
        <v>2.95</v>
      </c>
      <c r="E1946" s="47">
        <v>3.5</v>
      </c>
    </row>
    <row r="1947" spans="2:5">
      <c r="B1947" s="62" t="s">
        <v>643</v>
      </c>
      <c r="C1947" s="46" t="s">
        <v>2989</v>
      </c>
      <c r="D1947" s="47">
        <v>6.95</v>
      </c>
      <c r="E1947" s="47">
        <v>7.5</v>
      </c>
    </row>
    <row r="1948" spans="2:5">
      <c r="B1948" s="62" t="s">
        <v>649</v>
      </c>
      <c r="C1948" s="46" t="s">
        <v>3311</v>
      </c>
      <c r="D1948" s="47">
        <v>2.95</v>
      </c>
      <c r="E1948" s="47">
        <v>3.5</v>
      </c>
    </row>
    <row r="1949" spans="2:5">
      <c r="B1949" s="62" t="s">
        <v>667</v>
      </c>
      <c r="C1949" s="46" t="s">
        <v>2994</v>
      </c>
      <c r="D1949" s="47">
        <v>4.95</v>
      </c>
      <c r="E1949" s="47">
        <v>5.5</v>
      </c>
    </row>
    <row r="1950" spans="2:5">
      <c r="B1950" s="62" t="s">
        <v>661</v>
      </c>
      <c r="C1950" s="46" t="s">
        <v>2995</v>
      </c>
      <c r="D1950" s="47">
        <v>4.95</v>
      </c>
      <c r="E1950" s="47">
        <v>9.9499999999999993</v>
      </c>
    </row>
    <row r="1951" spans="2:5">
      <c r="B1951" s="62" t="s">
        <v>637</v>
      </c>
      <c r="C1951" s="46" t="s">
        <v>2997</v>
      </c>
      <c r="D1951" s="47">
        <v>85</v>
      </c>
      <c r="E1951" s="47">
        <v>94.94</v>
      </c>
    </row>
    <row r="1952" spans="2:5">
      <c r="B1952" s="62" t="s">
        <v>665</v>
      </c>
      <c r="C1952" s="46" t="s">
        <v>2996</v>
      </c>
      <c r="D1952" s="47">
        <v>5.0999999999999996</v>
      </c>
      <c r="E1952" s="47">
        <v>5.95</v>
      </c>
    </row>
    <row r="1953" spans="2:5">
      <c r="B1953" s="62" t="s">
        <v>645</v>
      </c>
      <c r="C1953" s="46" t="s">
        <v>2990</v>
      </c>
      <c r="D1953" s="47">
        <v>6.95</v>
      </c>
      <c r="E1953" s="47">
        <v>7.5</v>
      </c>
    </row>
    <row r="1954" spans="2:5">
      <c r="B1954" s="62"/>
    </row>
    <row r="1955" spans="2:5">
      <c r="B1955" s="62" t="s">
        <v>744</v>
      </c>
      <c r="C1955" s="46" t="s">
        <v>3002</v>
      </c>
      <c r="D1955" s="47">
        <v>6.1</v>
      </c>
      <c r="E1955" s="47">
        <v>6.95</v>
      </c>
    </row>
    <row r="1956" spans="2:5">
      <c r="B1956" s="62" t="s">
        <v>691</v>
      </c>
      <c r="C1956" s="46" t="s">
        <v>3457</v>
      </c>
      <c r="D1956" s="47">
        <v>6.1</v>
      </c>
      <c r="E1956" s="47">
        <v>6.95</v>
      </c>
    </row>
    <row r="1957" spans="2:5">
      <c r="B1957" s="62" t="s">
        <v>697</v>
      </c>
      <c r="C1957" s="46" t="s">
        <v>3458</v>
      </c>
      <c r="D1957" s="47">
        <v>7.15</v>
      </c>
      <c r="E1957" s="47">
        <v>7.95</v>
      </c>
    </row>
    <row r="1958" spans="2:5">
      <c r="B1958" s="62" t="s">
        <v>701</v>
      </c>
      <c r="C1958" s="46" t="s">
        <v>3459</v>
      </c>
      <c r="D1958" s="47">
        <v>4.75</v>
      </c>
      <c r="E1958" s="47">
        <v>5.95</v>
      </c>
    </row>
    <row r="1959" spans="2:5">
      <c r="B1959" s="62" t="s">
        <v>705</v>
      </c>
      <c r="C1959" s="46" t="s">
        <v>3460</v>
      </c>
      <c r="D1959" s="47">
        <v>1.25</v>
      </c>
      <c r="E1959" s="47">
        <v>1.5</v>
      </c>
    </row>
    <row r="1960" spans="2:5">
      <c r="B1960" s="62" t="s">
        <v>695</v>
      </c>
      <c r="C1960" s="46" t="s">
        <v>3461</v>
      </c>
      <c r="D1960" s="47">
        <v>7.15</v>
      </c>
      <c r="E1960" s="47">
        <v>7.95</v>
      </c>
    </row>
    <row r="1961" spans="2:5">
      <c r="B1961" s="62" t="s">
        <v>699</v>
      </c>
      <c r="C1961" s="46" t="s">
        <v>3462</v>
      </c>
      <c r="D1961" s="47">
        <v>5.0999999999999996</v>
      </c>
      <c r="E1961" s="47">
        <v>6.95</v>
      </c>
    </row>
    <row r="1962" spans="2:5">
      <c r="B1962" s="62" t="s">
        <v>693</v>
      </c>
      <c r="C1962" s="46" t="s">
        <v>3463</v>
      </c>
      <c r="D1962" s="47">
        <v>5.9</v>
      </c>
      <c r="E1962" s="47">
        <v>6.95</v>
      </c>
    </row>
    <row r="1963" spans="2:5">
      <c r="B1963" s="62" t="s">
        <v>3464</v>
      </c>
      <c r="C1963" s="46" t="s">
        <v>3465</v>
      </c>
      <c r="D1963" s="47">
        <v>12.5</v>
      </c>
      <c r="E1963" s="47">
        <v>75</v>
      </c>
    </row>
    <row r="1964" spans="2:5">
      <c r="B1964" s="62" t="s">
        <v>703</v>
      </c>
      <c r="C1964" s="46" t="s">
        <v>3466</v>
      </c>
      <c r="D1964" s="47">
        <v>3.85</v>
      </c>
      <c r="E1964" s="47">
        <v>4.5</v>
      </c>
    </row>
    <row r="1965" spans="2:5">
      <c r="B1965" s="62" t="s">
        <v>639</v>
      </c>
      <c r="C1965" s="46" t="s">
        <v>3467</v>
      </c>
      <c r="D1965" s="47">
        <v>5.9</v>
      </c>
      <c r="E1965" s="47">
        <v>5.9</v>
      </c>
    </row>
    <row r="1966" spans="2:5">
      <c r="B1966" s="62" t="s">
        <v>707</v>
      </c>
      <c r="C1966" s="46" t="s">
        <v>3468</v>
      </c>
      <c r="D1966" s="47">
        <v>5.0999999999999996</v>
      </c>
      <c r="E1966" s="47">
        <v>5.5</v>
      </c>
    </row>
    <row r="1967" spans="2:5">
      <c r="B1967" s="62" t="s">
        <v>709</v>
      </c>
      <c r="C1967" s="46" t="s">
        <v>3469</v>
      </c>
      <c r="D1967" s="47">
        <v>8.15</v>
      </c>
      <c r="E1967" s="47">
        <v>8.9499999999999993</v>
      </c>
    </row>
    <row r="1968" spans="2:5">
      <c r="B1968" s="62"/>
    </row>
    <row r="1969" spans="2:5">
      <c r="B1969" s="62" t="s">
        <v>2998</v>
      </c>
      <c r="C1969" s="46" t="s">
        <v>2999</v>
      </c>
      <c r="D1969" s="47">
        <v>6.1</v>
      </c>
      <c r="E1969" s="47">
        <v>6.95</v>
      </c>
    </row>
    <row r="1970" spans="2:5">
      <c r="B1970" s="62" t="s">
        <v>3000</v>
      </c>
      <c r="C1970" s="46" t="s">
        <v>3001</v>
      </c>
      <c r="D1970" s="47">
        <v>6.1</v>
      </c>
      <c r="E1970" s="47">
        <v>6.5</v>
      </c>
    </row>
    <row r="1971" spans="2:5">
      <c r="B1971" s="62" t="s">
        <v>744</v>
      </c>
      <c r="C1971" s="46" t="s">
        <v>3002</v>
      </c>
      <c r="D1971" s="47">
        <v>6.1</v>
      </c>
      <c r="E1971" s="47">
        <v>6.95</v>
      </c>
    </row>
    <row r="1972" spans="2:5">
      <c r="B1972" s="62" t="s">
        <v>752</v>
      </c>
      <c r="C1972" s="46" t="s">
        <v>3003</v>
      </c>
      <c r="D1972" s="47">
        <v>4.5</v>
      </c>
      <c r="E1972" s="47">
        <v>4.95</v>
      </c>
    </row>
    <row r="1973" spans="2:5">
      <c r="B1973" s="62" t="s">
        <v>746</v>
      </c>
      <c r="C1973" s="46" t="s">
        <v>3006</v>
      </c>
      <c r="D1973" s="47">
        <v>6.1</v>
      </c>
      <c r="E1973" s="47">
        <v>6.95</v>
      </c>
    </row>
    <row r="1974" spans="2:5">
      <c r="B1974" s="62" t="s">
        <v>748</v>
      </c>
      <c r="C1974" s="46" t="s">
        <v>3007</v>
      </c>
      <c r="D1974" s="47">
        <v>5.9</v>
      </c>
      <c r="E1974" s="47">
        <v>6.5</v>
      </c>
    </row>
    <row r="1975" spans="2:5">
      <c r="B1975" s="62" t="s">
        <v>3008</v>
      </c>
      <c r="C1975" s="46" t="s">
        <v>3009</v>
      </c>
      <c r="D1975" s="47">
        <v>15</v>
      </c>
      <c r="E1975" s="47">
        <v>16.95</v>
      </c>
    </row>
    <row r="1976" spans="2:5">
      <c r="B1976" s="62" t="s">
        <v>754</v>
      </c>
      <c r="C1976" s="46" t="s">
        <v>3010</v>
      </c>
      <c r="D1976" s="47">
        <v>3.05</v>
      </c>
      <c r="E1976" s="47">
        <v>3.5</v>
      </c>
    </row>
    <row r="1977" spans="2:5">
      <c r="B1977" s="62" t="s">
        <v>760</v>
      </c>
      <c r="C1977" s="46" t="s">
        <v>3011</v>
      </c>
      <c r="D1977" s="47">
        <v>2.5</v>
      </c>
      <c r="E1977" s="47">
        <v>2.95</v>
      </c>
    </row>
    <row r="1978" spans="2:5">
      <c r="B1978" s="62" t="s">
        <v>762</v>
      </c>
      <c r="C1978" s="46" t="s">
        <v>3012</v>
      </c>
      <c r="D1978" s="47">
        <v>2.2999999999999998</v>
      </c>
      <c r="E1978" s="47">
        <v>2.95</v>
      </c>
    </row>
    <row r="1979" spans="2:5">
      <c r="B1979" s="62" t="s">
        <v>758</v>
      </c>
      <c r="C1979" s="46" t="s">
        <v>3016</v>
      </c>
      <c r="D1979" s="47">
        <v>3.95</v>
      </c>
      <c r="E1979" s="47">
        <v>4.5</v>
      </c>
    </row>
    <row r="1980" spans="2:5">
      <c r="B1980" s="62" t="s">
        <v>756</v>
      </c>
      <c r="C1980" s="46" t="s">
        <v>3015</v>
      </c>
      <c r="D1980" s="47">
        <v>3.95</v>
      </c>
      <c r="E1980" s="47">
        <v>4.5</v>
      </c>
    </row>
    <row r="1981" spans="2:5">
      <c r="B1981" s="62" t="s">
        <v>3004</v>
      </c>
      <c r="C1981" s="46" t="s">
        <v>3005</v>
      </c>
      <c r="D1981" s="47">
        <v>66.650000000000006</v>
      </c>
      <c r="E1981" s="47">
        <v>100</v>
      </c>
    </row>
    <row r="1982" spans="2:5">
      <c r="B1982" s="62" t="s">
        <v>3013</v>
      </c>
      <c r="C1982" s="46" t="s">
        <v>3014</v>
      </c>
      <c r="D1982" s="47">
        <v>0</v>
      </c>
      <c r="E1982" s="47">
        <v>29.95</v>
      </c>
    </row>
    <row r="1983" spans="2:5">
      <c r="B1983" s="62" t="s">
        <v>750</v>
      </c>
      <c r="C1983" s="46" t="s">
        <v>3017</v>
      </c>
      <c r="D1983" s="47">
        <v>1.95</v>
      </c>
      <c r="E1983" s="47">
        <v>2.5</v>
      </c>
    </row>
    <row r="1984" spans="2:5">
      <c r="B1984" s="62"/>
    </row>
    <row r="1985" spans="2:5">
      <c r="B1985" s="62" t="s">
        <v>3018</v>
      </c>
      <c r="C1985" s="46" t="s">
        <v>3019</v>
      </c>
      <c r="D1985" s="47">
        <v>0</v>
      </c>
      <c r="E1985" s="47">
        <v>0</v>
      </c>
    </row>
    <row r="1986" spans="2:5">
      <c r="B1986" s="62" t="s">
        <v>3020</v>
      </c>
      <c r="C1986" s="46" t="s">
        <v>3021</v>
      </c>
      <c r="D1986" s="47">
        <v>0</v>
      </c>
      <c r="E1986" s="47">
        <v>0</v>
      </c>
    </row>
    <row r="1987" spans="2:5">
      <c r="B1987" s="62"/>
    </row>
    <row r="1988" spans="2:5">
      <c r="B1988" s="62" t="s">
        <v>3022</v>
      </c>
      <c r="C1988" s="46" t="s">
        <v>3023</v>
      </c>
      <c r="D1988" s="47">
        <v>-1</v>
      </c>
      <c r="E1988" s="47">
        <v>-1</v>
      </c>
    </row>
    <row r="1989" spans="2:5">
      <c r="B1989" s="62" t="s">
        <v>3024</v>
      </c>
      <c r="C1989" s="46" t="s">
        <v>3025</v>
      </c>
      <c r="D1989" s="47">
        <v>-1</v>
      </c>
      <c r="E1989" s="47">
        <v>-1</v>
      </c>
    </row>
    <row r="1990" spans="2:5">
      <c r="B1990" s="62" t="s">
        <v>3026</v>
      </c>
      <c r="C1990" s="46" t="s">
        <v>3027</v>
      </c>
      <c r="D1990" s="47">
        <v>0</v>
      </c>
      <c r="E1990" s="47">
        <v>0</v>
      </c>
    </row>
    <row r="1991" spans="2:5">
      <c r="B1991" s="62"/>
    </row>
    <row r="1992" spans="2:5">
      <c r="B1992" s="62" t="s">
        <v>170</v>
      </c>
      <c r="C1992" s="46" t="s">
        <v>3030</v>
      </c>
      <c r="D1992" s="47">
        <v>16031.25</v>
      </c>
      <c r="E1992" s="47">
        <v>20840.625</v>
      </c>
    </row>
    <row r="1993" spans="2:5">
      <c r="B1993" s="62" t="s">
        <v>172</v>
      </c>
      <c r="C1993" s="46" t="s">
        <v>3031</v>
      </c>
      <c r="D1993" s="47">
        <v>16556.62</v>
      </c>
      <c r="E1993" s="47">
        <v>21523.606</v>
      </c>
    </row>
    <row r="1994" spans="2:5">
      <c r="B1994" s="62" t="s">
        <v>157</v>
      </c>
      <c r="C1994" s="46" t="s">
        <v>3032</v>
      </c>
      <c r="D1994" s="47">
        <v>1863</v>
      </c>
      <c r="E1994" s="47">
        <v>2421.9</v>
      </c>
    </row>
    <row r="1995" spans="2:5">
      <c r="B1995" s="62" t="s">
        <v>159</v>
      </c>
      <c r="C1995" s="46" t="s">
        <v>3033</v>
      </c>
      <c r="D1995" s="47">
        <v>2328.75</v>
      </c>
      <c r="E1995" s="47">
        <v>3027.375</v>
      </c>
    </row>
    <row r="1996" spans="2:5">
      <c r="B1996" s="62" t="s">
        <v>162</v>
      </c>
      <c r="C1996" s="46" t="s">
        <v>3038</v>
      </c>
      <c r="D1996" s="47">
        <v>4191.75</v>
      </c>
      <c r="E1996" s="47">
        <v>5449.2749999999996</v>
      </c>
    </row>
    <row r="1997" spans="2:5">
      <c r="B1997" s="62" t="s">
        <v>164</v>
      </c>
      <c r="C1997" s="46" t="s">
        <v>3041</v>
      </c>
      <c r="D1997" s="47">
        <v>6601.5</v>
      </c>
      <c r="E1997" s="47">
        <v>8581.9500000000007</v>
      </c>
    </row>
    <row r="1998" spans="2:5">
      <c r="B1998" s="62" t="s">
        <v>166</v>
      </c>
      <c r="C1998" s="46" t="s">
        <v>3042</v>
      </c>
      <c r="D1998" s="47">
        <v>11002.5</v>
      </c>
      <c r="E1998" s="47">
        <v>14303.25</v>
      </c>
    </row>
    <row r="1999" spans="2:5">
      <c r="B1999" s="62" t="s">
        <v>154</v>
      </c>
      <c r="C1999" s="46" t="s">
        <v>3043</v>
      </c>
      <c r="D1999" s="47">
        <v>691.87</v>
      </c>
      <c r="E1999" s="47">
        <v>899.43100000000004</v>
      </c>
    </row>
    <row r="2000" spans="2:5">
      <c r="B2000" s="62" t="s">
        <v>168</v>
      </c>
      <c r="C2000" s="46" t="s">
        <v>3046</v>
      </c>
      <c r="D2000" s="47">
        <v>12889.12</v>
      </c>
      <c r="E2000" s="47">
        <v>16755.856</v>
      </c>
    </row>
    <row r="2001" spans="2:5">
      <c r="B2001" s="62" t="s">
        <v>3049</v>
      </c>
      <c r="C2001" s="46" t="s">
        <v>3050</v>
      </c>
      <c r="D2001" s="47">
        <v>0</v>
      </c>
      <c r="E2001" s="47">
        <v>0</v>
      </c>
    </row>
    <row r="2002" spans="2:5">
      <c r="B2002" s="62" t="s">
        <v>3053</v>
      </c>
      <c r="C2002" s="46" t="s">
        <v>3054</v>
      </c>
      <c r="D2002" s="47">
        <v>67.5</v>
      </c>
      <c r="E2002" s="47">
        <v>67.5</v>
      </c>
    </row>
    <row r="2003" spans="2:5">
      <c r="B2003" s="62" t="s">
        <v>3429</v>
      </c>
      <c r="C2003" s="46" t="s">
        <v>3430</v>
      </c>
      <c r="D2003" s="47">
        <v>93.37</v>
      </c>
      <c r="E2003" s="47">
        <v>121.381</v>
      </c>
    </row>
    <row r="2004" spans="2:5">
      <c r="B2004" s="62" t="s">
        <v>178</v>
      </c>
      <c r="C2004" s="46" t="s">
        <v>179</v>
      </c>
      <c r="D2004" s="47">
        <v>202.5</v>
      </c>
      <c r="E2004" s="47">
        <v>263.25</v>
      </c>
    </row>
    <row r="2005" spans="2:5">
      <c r="B2005" s="62" t="s">
        <v>3069</v>
      </c>
      <c r="C2005" s="46" t="s">
        <v>3070</v>
      </c>
      <c r="D2005" s="47">
        <v>202.5</v>
      </c>
      <c r="E2005" s="47">
        <v>263.25</v>
      </c>
    </row>
    <row r="2006" spans="2:5">
      <c r="B2006" s="62" t="s">
        <v>3071</v>
      </c>
      <c r="C2006" s="46" t="s">
        <v>3072</v>
      </c>
      <c r="D2006" s="47">
        <v>202.5</v>
      </c>
      <c r="E2006" s="47">
        <v>263.25</v>
      </c>
    </row>
    <row r="2007" spans="2:5">
      <c r="B2007" s="62" t="s">
        <v>3073</v>
      </c>
      <c r="C2007" s="46" t="s">
        <v>3074</v>
      </c>
      <c r="D2007" s="47">
        <v>202.5</v>
      </c>
      <c r="E2007" s="47">
        <v>263.25</v>
      </c>
    </row>
    <row r="2008" spans="2:5">
      <c r="B2008" s="62" t="s">
        <v>3034</v>
      </c>
      <c r="C2008" s="46" t="s">
        <v>3035</v>
      </c>
      <c r="D2008" s="47">
        <v>506.25</v>
      </c>
      <c r="E2008" s="47">
        <v>506.25</v>
      </c>
    </row>
    <row r="2009" spans="2:5">
      <c r="B2009" s="62" t="s">
        <v>3036</v>
      </c>
      <c r="C2009" s="46" t="s">
        <v>3037</v>
      </c>
      <c r="D2009" s="47">
        <v>550</v>
      </c>
      <c r="E2009" s="47">
        <v>550</v>
      </c>
    </row>
    <row r="2010" spans="2:5">
      <c r="B2010" s="62" t="s">
        <v>3039</v>
      </c>
      <c r="C2010" s="46" t="s">
        <v>3040</v>
      </c>
      <c r="D2010" s="47">
        <v>731.25</v>
      </c>
      <c r="E2010" s="47">
        <v>731.25</v>
      </c>
    </row>
    <row r="2011" spans="2:5">
      <c r="B2011" s="62" t="s">
        <v>3044</v>
      </c>
      <c r="C2011" s="46" t="s">
        <v>3045</v>
      </c>
      <c r="D2011" s="47">
        <v>0</v>
      </c>
      <c r="E2011" s="47">
        <v>350</v>
      </c>
    </row>
    <row r="2012" spans="2:5">
      <c r="B2012" s="62" t="s">
        <v>3055</v>
      </c>
      <c r="C2012" s="46" t="s">
        <v>3056</v>
      </c>
      <c r="D2012" s="47">
        <v>112.5</v>
      </c>
      <c r="E2012" s="47">
        <v>112.5</v>
      </c>
    </row>
    <row r="2013" spans="2:5">
      <c r="B2013" s="62" t="s">
        <v>3057</v>
      </c>
      <c r="C2013" s="46" t="s">
        <v>3058</v>
      </c>
      <c r="D2013" s="47">
        <v>112.5</v>
      </c>
      <c r="E2013" s="47">
        <v>112.5</v>
      </c>
    </row>
    <row r="2014" spans="2:5">
      <c r="B2014" s="62" t="s">
        <v>3059</v>
      </c>
      <c r="C2014" s="46" t="s">
        <v>3060</v>
      </c>
      <c r="D2014" s="47">
        <v>112.5</v>
      </c>
      <c r="E2014" s="47">
        <v>112.5</v>
      </c>
    </row>
    <row r="2015" spans="2:5">
      <c r="B2015" s="62" t="s">
        <v>3063</v>
      </c>
      <c r="C2015" s="46" t="s">
        <v>3064</v>
      </c>
      <c r="D2015" s="47">
        <v>0</v>
      </c>
      <c r="E2015" s="47">
        <v>0</v>
      </c>
    </row>
    <row r="2016" spans="2:5">
      <c r="B2016" s="62" t="s">
        <v>175</v>
      </c>
      <c r="C2016" s="46" t="s">
        <v>176</v>
      </c>
      <c r="D2016" s="47">
        <v>72</v>
      </c>
      <c r="E2016" s="47">
        <v>93.6</v>
      </c>
    </row>
    <row r="2017" spans="2:5">
      <c r="B2017" s="62" t="s">
        <v>3028</v>
      </c>
      <c r="C2017" s="46" t="s">
        <v>3029</v>
      </c>
      <c r="D2017" s="47">
        <v>0</v>
      </c>
      <c r="E2017" s="47">
        <v>0</v>
      </c>
    </row>
    <row r="2018" spans="2:5">
      <c r="B2018" s="62" t="s">
        <v>3067</v>
      </c>
      <c r="C2018" s="46" t="s">
        <v>3068</v>
      </c>
      <c r="D2018" s="47">
        <v>50.62</v>
      </c>
      <c r="E2018" s="47">
        <v>50.62</v>
      </c>
    </row>
    <row r="2019" spans="2:5">
      <c r="B2019" s="62" t="s">
        <v>3047</v>
      </c>
      <c r="C2019" s="46" t="s">
        <v>3048</v>
      </c>
      <c r="D2019" s="47">
        <v>0</v>
      </c>
      <c r="E2019" s="47">
        <v>0</v>
      </c>
    </row>
    <row r="2020" spans="2:5">
      <c r="B2020" s="62" t="s">
        <v>3051</v>
      </c>
      <c r="C2020" s="46" t="s">
        <v>3052</v>
      </c>
      <c r="D2020" s="47">
        <v>0</v>
      </c>
      <c r="E2020" s="47">
        <v>0</v>
      </c>
    </row>
    <row r="2021" spans="2:5">
      <c r="B2021" s="62" t="s">
        <v>3061</v>
      </c>
      <c r="C2021" s="46" t="s">
        <v>3062</v>
      </c>
      <c r="D2021" s="47">
        <v>115.87</v>
      </c>
      <c r="E2021" s="47">
        <v>150.631</v>
      </c>
    </row>
    <row r="2022" spans="2:5">
      <c r="B2022" s="62" t="s">
        <v>3065</v>
      </c>
      <c r="C2022" s="46" t="s">
        <v>3066</v>
      </c>
      <c r="D2022" s="47">
        <v>0</v>
      </c>
      <c r="E2022" s="47">
        <v>0</v>
      </c>
    </row>
    <row r="2023" spans="2:5">
      <c r="B2023" s="62"/>
    </row>
    <row r="2024" spans="2:5">
      <c r="B2024" s="62" t="s">
        <v>3427</v>
      </c>
      <c r="C2024" s="46" t="s">
        <v>3428</v>
      </c>
      <c r="D2024" s="47">
        <v>329.62</v>
      </c>
      <c r="E2024" s="47">
        <v>428.50599999999997</v>
      </c>
    </row>
    <row r="2025" spans="2:5">
      <c r="B2025" s="62" t="s">
        <v>186</v>
      </c>
      <c r="C2025" s="46" t="s">
        <v>3084</v>
      </c>
      <c r="D2025" s="47">
        <v>304.87</v>
      </c>
      <c r="E2025" s="47">
        <v>396.33100000000002</v>
      </c>
    </row>
    <row r="2026" spans="2:5">
      <c r="B2026" s="62" t="s">
        <v>182</v>
      </c>
      <c r="C2026" s="46" t="s">
        <v>3085</v>
      </c>
      <c r="D2026" s="47">
        <v>163.12</v>
      </c>
      <c r="E2026" s="47">
        <v>212.05600000000001</v>
      </c>
    </row>
    <row r="2027" spans="2:5">
      <c r="B2027" s="62" t="s">
        <v>3081</v>
      </c>
      <c r="C2027" s="46" t="s">
        <v>3082</v>
      </c>
      <c r="D2027" s="47">
        <v>0</v>
      </c>
      <c r="E2027" s="47">
        <v>0</v>
      </c>
    </row>
    <row r="2028" spans="2:5">
      <c r="B2028" s="62" t="s">
        <v>3075</v>
      </c>
      <c r="C2028" s="46" t="s">
        <v>3076</v>
      </c>
      <c r="D2028" s="47">
        <v>0</v>
      </c>
      <c r="E2028" s="47">
        <v>0</v>
      </c>
    </row>
    <row r="2029" spans="2:5">
      <c r="B2029" s="62" t="s">
        <v>3077</v>
      </c>
      <c r="C2029" s="46" t="s">
        <v>3078</v>
      </c>
      <c r="D2029" s="47">
        <v>0</v>
      </c>
      <c r="E2029" s="47">
        <v>0</v>
      </c>
    </row>
    <row r="2030" spans="2:5">
      <c r="B2030" s="62" t="s">
        <v>3079</v>
      </c>
      <c r="C2030" s="46" t="s">
        <v>3080</v>
      </c>
      <c r="D2030" s="47">
        <v>0</v>
      </c>
      <c r="E2030" s="47">
        <v>0</v>
      </c>
    </row>
    <row r="2031" spans="2:5">
      <c r="B2031" s="62" t="s">
        <v>184</v>
      </c>
      <c r="C2031" s="46" t="s">
        <v>3083</v>
      </c>
      <c r="D2031" s="47">
        <v>149.62</v>
      </c>
      <c r="E2031" s="47">
        <v>194.506</v>
      </c>
    </row>
    <row r="2032" spans="2:5">
      <c r="B2032" s="62"/>
    </row>
    <row r="2033" spans="2:5">
      <c r="B2033" s="62" t="s">
        <v>3101</v>
      </c>
      <c r="C2033" s="46" t="s">
        <v>3102</v>
      </c>
      <c r="D2033" s="47">
        <v>334.13</v>
      </c>
      <c r="E2033" s="47">
        <v>434.36900000000003</v>
      </c>
    </row>
    <row r="2034" spans="2:5">
      <c r="B2034" s="62" t="s">
        <v>3122</v>
      </c>
      <c r="C2034" s="46" t="s">
        <v>3123</v>
      </c>
      <c r="D2034" s="47">
        <v>53.72</v>
      </c>
      <c r="E2034" s="47">
        <v>69.835999999999999</v>
      </c>
    </row>
    <row r="2035" spans="2:5">
      <c r="B2035" s="62" t="s">
        <v>3124</v>
      </c>
      <c r="C2035" s="46" t="s">
        <v>3125</v>
      </c>
      <c r="D2035" s="47">
        <v>0</v>
      </c>
      <c r="E2035" s="47">
        <v>0</v>
      </c>
    </row>
    <row r="2036" spans="2:5">
      <c r="B2036" s="62" t="s">
        <v>3126</v>
      </c>
      <c r="C2036" s="46" t="s">
        <v>3127</v>
      </c>
      <c r="D2036" s="47">
        <v>223.88</v>
      </c>
      <c r="E2036" s="47">
        <v>291.04399999999998</v>
      </c>
    </row>
    <row r="2037" spans="2:5">
      <c r="B2037" s="62" t="s">
        <v>3128</v>
      </c>
      <c r="C2037" s="46" t="s">
        <v>3129</v>
      </c>
      <c r="D2037" s="47">
        <v>140.63</v>
      </c>
      <c r="E2037" s="47">
        <v>182.81899999999999</v>
      </c>
    </row>
    <row r="2038" spans="2:5">
      <c r="B2038" s="62" t="s">
        <v>3135</v>
      </c>
      <c r="C2038" s="46" t="s">
        <v>3136</v>
      </c>
      <c r="D2038" s="47">
        <v>20.93</v>
      </c>
      <c r="E2038" s="47">
        <v>27.209</v>
      </c>
    </row>
    <row r="2039" spans="2:5">
      <c r="B2039" s="62" t="s">
        <v>3067</v>
      </c>
      <c r="C2039" s="46" t="s">
        <v>3137</v>
      </c>
      <c r="D2039" s="47">
        <v>137.25</v>
      </c>
      <c r="E2039" s="47">
        <v>137.25</v>
      </c>
    </row>
    <row r="2040" spans="2:5">
      <c r="B2040" s="62" t="s">
        <v>3142</v>
      </c>
      <c r="C2040" s="46" t="s">
        <v>3143</v>
      </c>
      <c r="D2040" s="47">
        <v>0</v>
      </c>
      <c r="E2040" s="47">
        <v>0</v>
      </c>
    </row>
    <row r="2041" spans="2:5">
      <c r="B2041" s="62" t="s">
        <v>3107</v>
      </c>
      <c r="C2041" s="46" t="s">
        <v>3108</v>
      </c>
      <c r="D2041" s="47">
        <v>2.25</v>
      </c>
      <c r="E2041" s="47">
        <v>2.9249999999999998</v>
      </c>
    </row>
    <row r="2042" spans="2:5">
      <c r="B2042" s="62" t="s">
        <v>194</v>
      </c>
      <c r="C2042" s="46" t="s">
        <v>3109</v>
      </c>
      <c r="D2042" s="47">
        <v>18</v>
      </c>
      <c r="E2042" s="47">
        <v>23.4</v>
      </c>
    </row>
    <row r="2043" spans="2:5">
      <c r="B2043" s="62" t="s">
        <v>196</v>
      </c>
      <c r="C2043" s="46" t="s">
        <v>3110</v>
      </c>
      <c r="D2043" s="47">
        <v>25.09</v>
      </c>
      <c r="E2043" s="47">
        <v>32.616999999999997</v>
      </c>
    </row>
    <row r="2044" spans="2:5">
      <c r="B2044" s="62" t="s">
        <v>3111</v>
      </c>
      <c r="C2044" s="46" t="s">
        <v>3112</v>
      </c>
      <c r="D2044" s="47">
        <v>33.75</v>
      </c>
      <c r="E2044" s="47">
        <v>43.875</v>
      </c>
    </row>
    <row r="2045" spans="2:5">
      <c r="B2045" s="62" t="s">
        <v>3113</v>
      </c>
      <c r="C2045" s="46" t="s">
        <v>3114</v>
      </c>
      <c r="D2045" s="47">
        <v>67.5</v>
      </c>
      <c r="E2045" s="47">
        <v>87.75</v>
      </c>
    </row>
    <row r="2046" spans="2:5">
      <c r="B2046" s="62" t="s">
        <v>192</v>
      </c>
      <c r="C2046" s="46" t="s">
        <v>3115</v>
      </c>
      <c r="D2046" s="47">
        <v>9.56</v>
      </c>
      <c r="E2046" s="47">
        <v>12.428000000000001</v>
      </c>
    </row>
    <row r="2047" spans="2:5">
      <c r="B2047" s="62" t="s">
        <v>3116</v>
      </c>
      <c r="C2047" s="46" t="s">
        <v>3117</v>
      </c>
      <c r="D2047" s="47">
        <v>0</v>
      </c>
      <c r="E2047" s="47">
        <v>0</v>
      </c>
    </row>
    <row r="2048" spans="2:5">
      <c r="B2048" s="62" t="s">
        <v>3116</v>
      </c>
      <c r="C2048" s="46" t="s">
        <v>3117</v>
      </c>
      <c r="D2048" s="47">
        <v>0</v>
      </c>
      <c r="E2048" s="47">
        <v>0</v>
      </c>
    </row>
    <row r="2049" spans="2:5">
      <c r="B2049" s="62" t="s">
        <v>3118</v>
      </c>
      <c r="C2049" s="46" t="s">
        <v>3119</v>
      </c>
      <c r="D2049" s="47">
        <v>101.25</v>
      </c>
      <c r="E2049" s="47">
        <v>131.625</v>
      </c>
    </row>
    <row r="2050" spans="2:5">
      <c r="B2050" s="62" t="s">
        <v>202</v>
      </c>
      <c r="C2050" s="46" t="s">
        <v>3086</v>
      </c>
      <c r="D2050" s="47">
        <v>316.13</v>
      </c>
      <c r="E2050" s="47">
        <v>410.96899999999999</v>
      </c>
    </row>
    <row r="2051" spans="2:5">
      <c r="B2051" s="62" t="s">
        <v>200</v>
      </c>
      <c r="C2051" s="46" t="s">
        <v>3087</v>
      </c>
      <c r="D2051" s="47">
        <v>210.38</v>
      </c>
      <c r="E2051" s="47">
        <v>273.49400000000003</v>
      </c>
    </row>
    <row r="2052" spans="2:5">
      <c r="B2052" s="62" t="s">
        <v>198</v>
      </c>
      <c r="C2052" s="46" t="s">
        <v>3088</v>
      </c>
      <c r="D2052" s="47">
        <v>124.88</v>
      </c>
      <c r="E2052" s="47">
        <v>162.34399999999999</v>
      </c>
    </row>
    <row r="2053" spans="2:5">
      <c r="B2053" s="62" t="s">
        <v>210</v>
      </c>
      <c r="C2053" s="46" t="s">
        <v>3089</v>
      </c>
      <c r="D2053" s="47">
        <v>230.63</v>
      </c>
      <c r="E2053" s="47">
        <v>299.81900000000002</v>
      </c>
    </row>
    <row r="2054" spans="2:5">
      <c r="B2054" s="62" t="s">
        <v>216</v>
      </c>
      <c r="C2054" s="46" t="s">
        <v>3092</v>
      </c>
      <c r="D2054" s="47">
        <v>69.75</v>
      </c>
      <c r="E2054" s="47">
        <v>90.674999999999997</v>
      </c>
    </row>
    <row r="2055" spans="2:5">
      <c r="B2055" s="62" t="s">
        <v>220</v>
      </c>
      <c r="C2055" s="46" t="s">
        <v>3093</v>
      </c>
      <c r="D2055" s="47">
        <v>219.38</v>
      </c>
      <c r="E2055" s="47">
        <v>285.19400000000002</v>
      </c>
    </row>
    <row r="2056" spans="2:5">
      <c r="B2056" s="62" t="s">
        <v>218</v>
      </c>
      <c r="C2056" s="46" t="s">
        <v>3094</v>
      </c>
      <c r="D2056" s="47">
        <v>219.38</v>
      </c>
      <c r="E2056" s="47">
        <v>285.19400000000002</v>
      </c>
    </row>
    <row r="2057" spans="2:5">
      <c r="B2057" s="62" t="s">
        <v>222</v>
      </c>
      <c r="C2057" s="46" t="s">
        <v>3095</v>
      </c>
      <c r="D2057" s="47">
        <v>306</v>
      </c>
      <c r="E2057" s="47">
        <v>397.8</v>
      </c>
    </row>
    <row r="2058" spans="2:5">
      <c r="B2058" s="62" t="s">
        <v>212</v>
      </c>
      <c r="C2058" s="46" t="s">
        <v>3096</v>
      </c>
      <c r="D2058" s="47">
        <v>580.5</v>
      </c>
      <c r="E2058" s="47">
        <v>754.65</v>
      </c>
    </row>
    <row r="2059" spans="2:5">
      <c r="B2059" s="62" t="s">
        <v>224</v>
      </c>
      <c r="C2059" s="46" t="s">
        <v>3097</v>
      </c>
      <c r="D2059" s="47">
        <v>382.5</v>
      </c>
      <c r="E2059" s="47">
        <v>497.25</v>
      </c>
    </row>
    <row r="2060" spans="2:5">
      <c r="B2060" s="62" t="s">
        <v>214</v>
      </c>
      <c r="C2060" s="46" t="s">
        <v>3098</v>
      </c>
      <c r="D2060" s="47">
        <v>972.17</v>
      </c>
      <c r="E2060" s="47">
        <v>1263.8209999999999</v>
      </c>
    </row>
    <row r="2061" spans="2:5">
      <c r="B2061" s="62" t="s">
        <v>226</v>
      </c>
      <c r="C2061" s="46" t="s">
        <v>3099</v>
      </c>
      <c r="D2061" s="47">
        <v>448.88</v>
      </c>
      <c r="E2061" s="47">
        <v>583.54399999999998</v>
      </c>
    </row>
    <row r="2062" spans="2:5">
      <c r="B2062" s="62" t="s">
        <v>228</v>
      </c>
      <c r="C2062" s="46" t="s">
        <v>3100</v>
      </c>
      <c r="D2062" s="47">
        <v>1192.5</v>
      </c>
      <c r="E2062" s="47">
        <v>1550.25</v>
      </c>
    </row>
    <row r="2063" spans="2:5">
      <c r="B2063" s="62" t="s">
        <v>230</v>
      </c>
      <c r="C2063" s="46" t="s">
        <v>3103</v>
      </c>
      <c r="D2063" s="47">
        <v>1428.75</v>
      </c>
      <c r="E2063" s="47">
        <v>1857.375</v>
      </c>
    </row>
    <row r="2064" spans="2:5">
      <c r="B2064" s="62" t="s">
        <v>232</v>
      </c>
      <c r="C2064" s="46" t="s">
        <v>3104</v>
      </c>
      <c r="D2064" s="47">
        <v>2553.75</v>
      </c>
      <c r="E2064" s="47">
        <v>3319.875</v>
      </c>
    </row>
    <row r="2065" spans="2:5">
      <c r="B2065" s="62" t="s">
        <v>3105</v>
      </c>
      <c r="C2065" s="46" t="s">
        <v>3106</v>
      </c>
      <c r="D2065" s="47">
        <v>0</v>
      </c>
      <c r="E2065" s="47">
        <v>0</v>
      </c>
    </row>
    <row r="2066" spans="2:5" ht="29">
      <c r="B2066" s="62" t="s">
        <v>3120</v>
      </c>
      <c r="C2066" s="46" t="s">
        <v>3121</v>
      </c>
      <c r="D2066" s="47">
        <v>598.5</v>
      </c>
      <c r="E2066" s="47">
        <v>598.5</v>
      </c>
    </row>
    <row r="2067" spans="2:5">
      <c r="B2067" s="62" t="s">
        <v>204</v>
      </c>
      <c r="C2067" s="46" t="s">
        <v>3133</v>
      </c>
      <c r="D2067" s="47">
        <v>114.75</v>
      </c>
      <c r="E2067" s="47">
        <v>149.17500000000001</v>
      </c>
    </row>
    <row r="2068" spans="2:5">
      <c r="B2068" s="62" t="s">
        <v>206</v>
      </c>
      <c r="C2068" s="46" t="s">
        <v>3134</v>
      </c>
      <c r="D2068" s="47">
        <v>50.06</v>
      </c>
      <c r="E2068" s="47">
        <v>65.078000000000003</v>
      </c>
    </row>
    <row r="2069" spans="2:5">
      <c r="B2069" s="62" t="s">
        <v>236</v>
      </c>
      <c r="C2069" s="46" t="s">
        <v>3138</v>
      </c>
      <c r="D2069" s="47">
        <v>0</v>
      </c>
      <c r="E2069" s="47">
        <v>0</v>
      </c>
    </row>
    <row r="2070" spans="2:5">
      <c r="B2070" s="62" t="s">
        <v>208</v>
      </c>
      <c r="C2070" s="46" t="s">
        <v>207</v>
      </c>
      <c r="D2070" s="47">
        <v>18.559999999999999</v>
      </c>
      <c r="E2070" s="47">
        <v>24.128</v>
      </c>
    </row>
    <row r="2071" spans="2:5">
      <c r="B2071" s="62" t="s">
        <v>234</v>
      </c>
      <c r="C2071" s="46" t="s">
        <v>3141</v>
      </c>
      <c r="D2071" s="47">
        <v>0</v>
      </c>
      <c r="E2071" s="47">
        <v>0</v>
      </c>
    </row>
    <row r="2072" spans="2:5">
      <c r="B2072" s="62" t="s">
        <v>3425</v>
      </c>
      <c r="C2072" s="46" t="s">
        <v>3426</v>
      </c>
      <c r="D2072" s="47">
        <v>0</v>
      </c>
      <c r="E2072" s="47">
        <v>0</v>
      </c>
    </row>
    <row r="2073" spans="2:5">
      <c r="B2073" s="62" t="s">
        <v>3090</v>
      </c>
      <c r="C2073" s="46" t="s">
        <v>3091</v>
      </c>
      <c r="D2073" s="47">
        <v>334.13</v>
      </c>
      <c r="E2073" s="47">
        <v>434.36900000000003</v>
      </c>
    </row>
    <row r="2074" spans="2:5">
      <c r="B2074" s="62" t="s">
        <v>190</v>
      </c>
      <c r="C2074" s="46" t="s">
        <v>189</v>
      </c>
      <c r="D2074" s="47">
        <v>102.38</v>
      </c>
      <c r="E2074" s="47">
        <v>133.09399999999999</v>
      </c>
    </row>
    <row r="2075" spans="2:5">
      <c r="B2075" s="62" t="s">
        <v>3130</v>
      </c>
      <c r="C2075" s="46" t="s">
        <v>3131</v>
      </c>
      <c r="D2075" s="47">
        <v>243</v>
      </c>
      <c r="E2075" s="47">
        <v>315.89999999999998</v>
      </c>
    </row>
    <row r="2076" spans="2:5">
      <c r="B2076" s="62" t="s">
        <v>3132</v>
      </c>
      <c r="C2076" s="46" t="s">
        <v>847</v>
      </c>
      <c r="D2076" s="47">
        <v>21.38</v>
      </c>
      <c r="E2076" s="47">
        <v>27.794</v>
      </c>
    </row>
    <row r="2077" spans="2:5">
      <c r="B2077" s="62" t="s">
        <v>3081</v>
      </c>
      <c r="C2077" s="46" t="s">
        <v>3082</v>
      </c>
      <c r="D2077" s="47">
        <v>0</v>
      </c>
      <c r="E2077" s="47">
        <v>0</v>
      </c>
    </row>
    <row r="2078" spans="2:5">
      <c r="B2078" s="62" t="s">
        <v>3431</v>
      </c>
      <c r="C2078" s="46" t="s">
        <v>3432</v>
      </c>
      <c r="D2078" s="47">
        <v>326.25</v>
      </c>
      <c r="E2078" s="47">
        <v>424.125</v>
      </c>
    </row>
    <row r="2079" spans="2:5">
      <c r="B2079" s="62" t="s">
        <v>3139</v>
      </c>
      <c r="C2079" s="46" t="s">
        <v>3140</v>
      </c>
      <c r="D2079" s="47">
        <v>0</v>
      </c>
      <c r="E2079" s="47">
        <v>0</v>
      </c>
    </row>
    <row r="2080" spans="2:5">
      <c r="B2080" s="62" t="s">
        <v>3028</v>
      </c>
      <c r="C2080" s="46" t="s">
        <v>3029</v>
      </c>
      <c r="D2080" s="47">
        <v>0</v>
      </c>
      <c r="E2080" s="47">
        <v>0</v>
      </c>
    </row>
    <row r="2081" spans="2:5">
      <c r="B2081" s="62"/>
    </row>
    <row r="2082" spans="2:5">
      <c r="B2082" s="62" t="s">
        <v>3144</v>
      </c>
      <c r="C2082" s="46" t="s">
        <v>3145</v>
      </c>
      <c r="D2082" s="47">
        <v>0</v>
      </c>
      <c r="E2082" s="47">
        <v>0</v>
      </c>
    </row>
    <row r="2083" spans="2:5">
      <c r="B2083" s="62"/>
    </row>
    <row r="2084" spans="2:5">
      <c r="B2084" s="62" t="s">
        <v>3146</v>
      </c>
      <c r="C2084" s="46" t="s">
        <v>3147</v>
      </c>
      <c r="D2084" s="47">
        <v>0</v>
      </c>
      <c r="E2084" s="47">
        <v>1</v>
      </c>
    </row>
    <row r="2085" spans="2:5">
      <c r="B2085" s="62" t="s">
        <v>3148</v>
      </c>
      <c r="C2085" s="46" t="s">
        <v>3149</v>
      </c>
      <c r="D2085" s="47">
        <v>0</v>
      </c>
      <c r="E2085" s="47">
        <v>0</v>
      </c>
    </row>
    <row r="2086" spans="2:5">
      <c r="B2086" s="62" t="s">
        <v>3150</v>
      </c>
      <c r="C2086" s="46" t="s">
        <v>3151</v>
      </c>
      <c r="D2086" s="47">
        <v>0</v>
      </c>
      <c r="E2086" s="47">
        <v>0</v>
      </c>
    </row>
    <row r="2087" spans="2:5">
      <c r="B2087" s="62" t="s">
        <v>3152</v>
      </c>
      <c r="C2087" s="46" t="s">
        <v>3153</v>
      </c>
      <c r="D2087" s="47">
        <v>0</v>
      </c>
      <c r="E2087" s="47">
        <v>0</v>
      </c>
    </row>
    <row r="2088" spans="2:5">
      <c r="B2088" s="62" t="s">
        <v>3154</v>
      </c>
      <c r="C2088" s="46" t="s">
        <v>3155</v>
      </c>
      <c r="D2088" s="47">
        <v>0</v>
      </c>
      <c r="E2088" s="47">
        <v>0</v>
      </c>
    </row>
    <row r="2089" spans="2:5">
      <c r="B2089" s="62"/>
    </row>
    <row r="2090" spans="2:5">
      <c r="B2090" s="62" t="s">
        <v>913</v>
      </c>
      <c r="C2090" s="46" t="s">
        <v>3156</v>
      </c>
      <c r="D2090" s="47">
        <v>0</v>
      </c>
      <c r="E2090" s="47">
        <v>0</v>
      </c>
    </row>
    <row r="2091" spans="2:5">
      <c r="B2091" s="62" t="s">
        <v>913</v>
      </c>
      <c r="C2091" s="46" t="s">
        <v>3157</v>
      </c>
      <c r="D2091" s="47">
        <v>0</v>
      </c>
      <c r="E2091" s="47">
        <v>0</v>
      </c>
    </row>
    <row r="2092" spans="2:5">
      <c r="B2092" s="62" t="s">
        <v>913</v>
      </c>
      <c r="C2092" s="46" t="s">
        <v>3158</v>
      </c>
      <c r="D2092" s="47">
        <v>0</v>
      </c>
      <c r="E2092" s="47">
        <v>0</v>
      </c>
    </row>
    <row r="2093" spans="2:5">
      <c r="B2093" s="62" t="s">
        <v>913</v>
      </c>
      <c r="C2093" s="46" t="s">
        <v>3159</v>
      </c>
      <c r="D2093" s="47">
        <v>0</v>
      </c>
      <c r="E2093" s="47">
        <v>0</v>
      </c>
    </row>
    <row r="2094" spans="2:5">
      <c r="B2094" s="62" t="s">
        <v>913</v>
      </c>
      <c r="C2094" s="46" t="s">
        <v>3160</v>
      </c>
      <c r="D2094" s="47">
        <v>0</v>
      </c>
      <c r="E2094" s="47">
        <v>0</v>
      </c>
    </row>
    <row r="2095" spans="2:5">
      <c r="B2095" s="62" t="s">
        <v>913</v>
      </c>
      <c r="C2095" s="46" t="s">
        <v>3161</v>
      </c>
      <c r="D2095" s="47">
        <v>0</v>
      </c>
      <c r="E2095" s="47">
        <v>0</v>
      </c>
    </row>
    <row r="2096" spans="2:5">
      <c r="B2096" s="62" t="s">
        <v>913</v>
      </c>
      <c r="C2096" s="46" t="s">
        <v>3162</v>
      </c>
      <c r="D2096" s="47">
        <v>0</v>
      </c>
      <c r="E2096" s="47">
        <v>0</v>
      </c>
    </row>
    <row r="2097" spans="2:5">
      <c r="B2097" s="62" t="s">
        <v>913</v>
      </c>
      <c r="C2097" s="46" t="s">
        <v>3163</v>
      </c>
      <c r="D2097" s="47">
        <v>0</v>
      </c>
      <c r="E2097" s="47">
        <v>0</v>
      </c>
    </row>
    <row r="2098" spans="2:5">
      <c r="B2098" s="62" t="s">
        <v>913</v>
      </c>
      <c r="C2098" s="46" t="s">
        <v>3164</v>
      </c>
      <c r="D2098" s="47">
        <v>0</v>
      </c>
      <c r="E2098" s="47">
        <v>0</v>
      </c>
    </row>
    <row r="2099" spans="2:5">
      <c r="B2099" s="62" t="s">
        <v>913</v>
      </c>
      <c r="C2099" s="46" t="s">
        <v>3165</v>
      </c>
      <c r="D2099" s="47">
        <v>0</v>
      </c>
      <c r="E2099" s="47">
        <v>0</v>
      </c>
    </row>
    <row r="2100" spans="2:5">
      <c r="B2100" s="62" t="s">
        <v>913</v>
      </c>
      <c r="C2100" s="46" t="s">
        <v>994</v>
      </c>
      <c r="D2100" s="47">
        <v>0</v>
      </c>
      <c r="E2100" s="47">
        <v>0</v>
      </c>
    </row>
    <row r="2101" spans="2:5">
      <c r="B2101" s="62" t="s">
        <v>913</v>
      </c>
      <c r="C2101" s="46" t="s">
        <v>60</v>
      </c>
      <c r="D2101" s="47">
        <v>0</v>
      </c>
      <c r="E2101" s="47">
        <v>0</v>
      </c>
    </row>
    <row r="2102" spans="2:5">
      <c r="B2102" s="62" t="s">
        <v>913</v>
      </c>
      <c r="C2102" s="46" t="s">
        <v>3307</v>
      </c>
      <c r="D2102" s="47">
        <v>0</v>
      </c>
      <c r="E2102" s="47">
        <v>0</v>
      </c>
    </row>
    <row r="2103" spans="2:5">
      <c r="B2103" s="62" t="s">
        <v>913</v>
      </c>
      <c r="C2103" s="46" t="s">
        <v>3166</v>
      </c>
      <c r="D2103" s="47">
        <v>0</v>
      </c>
      <c r="E2103" s="47">
        <v>0</v>
      </c>
    </row>
    <row r="2104" spans="2:5">
      <c r="B2104" s="62" t="s">
        <v>913</v>
      </c>
      <c r="C2104" s="46" t="s">
        <v>3167</v>
      </c>
      <c r="D2104" s="47">
        <v>0</v>
      </c>
      <c r="E2104" s="47">
        <v>0</v>
      </c>
    </row>
    <row r="2105" spans="2:5">
      <c r="B2105" s="62" t="s">
        <v>913</v>
      </c>
      <c r="C2105" s="46" t="s">
        <v>58</v>
      </c>
      <c r="D2105" s="47">
        <v>0</v>
      </c>
      <c r="E2105" s="47">
        <v>0</v>
      </c>
    </row>
    <row r="2106" spans="2:5">
      <c r="B2106" s="62" t="s">
        <v>913</v>
      </c>
      <c r="C2106" s="46" t="s">
        <v>3168</v>
      </c>
      <c r="D2106" s="47">
        <v>0</v>
      </c>
      <c r="E2106" s="47">
        <v>0</v>
      </c>
    </row>
    <row r="2107" spans="2:5">
      <c r="B2107" s="62" t="s">
        <v>913</v>
      </c>
      <c r="C2107" s="46" t="s">
        <v>3169</v>
      </c>
      <c r="D2107" s="47">
        <v>0</v>
      </c>
      <c r="E2107" s="47">
        <v>0</v>
      </c>
    </row>
    <row r="2108" spans="2:5">
      <c r="B2108" s="62" t="s">
        <v>913</v>
      </c>
      <c r="C2108" s="46" t="s">
        <v>3170</v>
      </c>
      <c r="D2108" s="47">
        <v>0</v>
      </c>
      <c r="E2108" s="47">
        <v>0</v>
      </c>
    </row>
    <row r="2109" spans="2:5">
      <c r="B2109" s="62"/>
    </row>
    <row r="2110" spans="2:5">
      <c r="B2110" s="62" t="s">
        <v>3184</v>
      </c>
      <c r="C2110" s="46" t="s">
        <v>3312</v>
      </c>
      <c r="D2110" s="47">
        <v>0</v>
      </c>
      <c r="E2110" s="47">
        <v>5.95</v>
      </c>
    </row>
    <row r="2111" spans="2:5">
      <c r="B2111" s="62" t="s">
        <v>3185</v>
      </c>
      <c r="C2111" s="46" t="s">
        <v>3315</v>
      </c>
      <c r="D2111" s="47">
        <v>3.92</v>
      </c>
      <c r="E2111" s="47">
        <v>4.95</v>
      </c>
    </row>
    <row r="2112" spans="2:5">
      <c r="B2112" s="62" t="s">
        <v>3181</v>
      </c>
      <c r="C2112" s="46" t="s">
        <v>3317</v>
      </c>
      <c r="D2112" s="47">
        <v>0</v>
      </c>
      <c r="E2112" s="47">
        <v>5.95</v>
      </c>
    </row>
    <row r="2113" spans="2:5">
      <c r="B2113" s="62" t="s">
        <v>3171</v>
      </c>
      <c r="C2113" s="46" t="s">
        <v>3172</v>
      </c>
      <c r="D2113" s="47">
        <v>3.63</v>
      </c>
      <c r="E2113" s="47">
        <v>4.95</v>
      </c>
    </row>
    <row r="2114" spans="2:5">
      <c r="B2114" s="62" t="s">
        <v>3173</v>
      </c>
      <c r="C2114" s="46" t="s">
        <v>3174</v>
      </c>
      <c r="D2114" s="47">
        <v>0</v>
      </c>
      <c r="E2114" s="47">
        <v>4.95</v>
      </c>
    </row>
    <row r="2115" spans="2:5">
      <c r="B2115" s="62" t="s">
        <v>3175</v>
      </c>
      <c r="C2115" s="46" t="s">
        <v>3176</v>
      </c>
      <c r="D2115" s="47">
        <v>0</v>
      </c>
      <c r="E2115" s="47">
        <v>4.95</v>
      </c>
    </row>
    <row r="2116" spans="2:5">
      <c r="B2116" s="62" t="s">
        <v>3177</v>
      </c>
      <c r="C2116" s="46" t="s">
        <v>3178</v>
      </c>
      <c r="D2116" s="47">
        <v>0</v>
      </c>
      <c r="E2116" s="47">
        <v>4.95</v>
      </c>
    </row>
    <row r="2117" spans="2:5">
      <c r="B2117" s="62" t="s">
        <v>3186</v>
      </c>
      <c r="C2117" s="46" t="s">
        <v>3320</v>
      </c>
      <c r="D2117" s="47">
        <v>0</v>
      </c>
      <c r="E2117" s="47">
        <v>4.95</v>
      </c>
    </row>
    <row r="2118" spans="2:5">
      <c r="B2118" s="62" t="s">
        <v>3187</v>
      </c>
      <c r="C2118" s="46" t="s">
        <v>3321</v>
      </c>
      <c r="D2118" s="47">
        <v>0</v>
      </c>
      <c r="E2118" s="47">
        <v>4.95</v>
      </c>
    </row>
    <row r="2119" spans="2:5">
      <c r="B2119" s="62" t="s">
        <v>3189</v>
      </c>
      <c r="C2119" s="46" t="s">
        <v>3322</v>
      </c>
      <c r="D2119" s="47">
        <v>0</v>
      </c>
      <c r="E2119" s="47">
        <v>4.95</v>
      </c>
    </row>
    <row r="2120" spans="2:5">
      <c r="B2120" s="62" t="s">
        <v>3188</v>
      </c>
      <c r="C2120" s="46" t="s">
        <v>3324</v>
      </c>
      <c r="D2120" s="47">
        <v>0</v>
      </c>
      <c r="E2120" s="47">
        <v>5.95</v>
      </c>
    </row>
    <row r="2121" spans="2:5">
      <c r="B2121" s="62" t="s">
        <v>3179</v>
      </c>
      <c r="C2121" s="46" t="s">
        <v>3180</v>
      </c>
      <c r="D2121" s="47">
        <v>0</v>
      </c>
      <c r="E2121" s="47">
        <v>4.95</v>
      </c>
    </row>
    <row r="2122" spans="2:5">
      <c r="B2122" s="62" t="s">
        <v>3182</v>
      </c>
      <c r="C2122" s="46" t="s">
        <v>3183</v>
      </c>
      <c r="D2122" s="47">
        <v>0</v>
      </c>
      <c r="E2122" s="47">
        <v>5.95</v>
      </c>
    </row>
    <row r="2123" spans="2:5">
      <c r="B2123" s="62"/>
    </row>
    <row r="2124" spans="2:5">
      <c r="B2124" s="62" t="s">
        <v>3190</v>
      </c>
      <c r="C2124" s="46" t="s">
        <v>2838</v>
      </c>
      <c r="D2124" s="47">
        <v>0</v>
      </c>
      <c r="E2124" s="47">
        <v>4.95</v>
      </c>
    </row>
    <row r="2125" spans="2:5">
      <c r="B2125" s="62" t="s">
        <v>3191</v>
      </c>
      <c r="C2125" s="46" t="s">
        <v>3314</v>
      </c>
      <c r="D2125" s="47">
        <v>0</v>
      </c>
      <c r="E2125" s="47">
        <v>4.95</v>
      </c>
    </row>
    <row r="2126" spans="2:5">
      <c r="B2126" s="62" t="s">
        <v>3196</v>
      </c>
      <c r="C2126" s="46" t="s">
        <v>3319</v>
      </c>
      <c r="D2126" s="47">
        <v>0</v>
      </c>
      <c r="E2126" s="47">
        <v>4.95</v>
      </c>
    </row>
    <row r="2127" spans="2:5">
      <c r="B2127" s="62" t="s">
        <v>3192</v>
      </c>
      <c r="C2127" s="46" t="s">
        <v>3193</v>
      </c>
      <c r="D2127" s="47">
        <v>3.92</v>
      </c>
      <c r="E2127" s="47">
        <v>4.95</v>
      </c>
    </row>
    <row r="2128" spans="2:5">
      <c r="B2128" s="62" t="s">
        <v>3194</v>
      </c>
      <c r="C2128" s="46" t="s">
        <v>3195</v>
      </c>
      <c r="D2128" s="47">
        <v>0</v>
      </c>
      <c r="E2128" s="47">
        <v>4.95</v>
      </c>
    </row>
    <row r="2129" spans="2:5">
      <c r="B2129" s="62"/>
    </row>
    <row r="2130" spans="2:5">
      <c r="B2130" s="62" t="s">
        <v>778</v>
      </c>
      <c r="C2130" s="46" t="s">
        <v>3203</v>
      </c>
      <c r="D2130" s="47">
        <v>235.75</v>
      </c>
      <c r="E2130" s="47">
        <v>155.5</v>
      </c>
    </row>
    <row r="2131" spans="2:5" ht="29">
      <c r="B2131" s="62" t="s">
        <v>764</v>
      </c>
      <c r="C2131" s="46" t="s">
        <v>3204</v>
      </c>
      <c r="D2131" s="47">
        <v>20.45</v>
      </c>
      <c r="E2131" s="47">
        <v>22.95</v>
      </c>
    </row>
    <row r="2132" spans="2:5">
      <c r="B2132" s="62" t="s">
        <v>768</v>
      </c>
      <c r="C2132" s="46" t="s">
        <v>3205</v>
      </c>
      <c r="D2132" s="47">
        <v>12.25</v>
      </c>
      <c r="E2132" s="47">
        <v>13.5</v>
      </c>
    </row>
    <row r="2133" spans="2:5" ht="29">
      <c r="B2133" s="62" t="s">
        <v>771</v>
      </c>
      <c r="C2133" s="46" t="s">
        <v>3206</v>
      </c>
      <c r="D2133" s="47">
        <v>150</v>
      </c>
      <c r="E2133" s="47">
        <v>150</v>
      </c>
    </row>
    <row r="2134" spans="2:5" ht="29">
      <c r="B2134" s="62" t="s">
        <v>774</v>
      </c>
      <c r="C2134" s="46" t="s">
        <v>3207</v>
      </c>
      <c r="D2134" s="47">
        <v>30.7</v>
      </c>
      <c r="E2134" s="47">
        <v>159.94999999999999</v>
      </c>
    </row>
    <row r="2135" spans="2:5">
      <c r="B2135" s="62" t="s">
        <v>3199</v>
      </c>
      <c r="C2135" s="46" t="s">
        <v>3200</v>
      </c>
      <c r="D2135" s="47">
        <v>0</v>
      </c>
      <c r="E2135" s="47">
        <v>16.95</v>
      </c>
    </row>
    <row r="2136" spans="2:5">
      <c r="B2136" s="62" t="s">
        <v>3197</v>
      </c>
      <c r="C2136" s="46" t="s">
        <v>3198</v>
      </c>
      <c r="D2136" s="47">
        <v>0</v>
      </c>
      <c r="E2136" s="47">
        <v>16.95</v>
      </c>
    </row>
    <row r="2137" spans="2:5">
      <c r="B2137" s="62" t="s">
        <v>3201</v>
      </c>
      <c r="C2137" s="46" t="s">
        <v>3202</v>
      </c>
      <c r="D2137" s="47">
        <v>0</v>
      </c>
      <c r="E2137" s="47">
        <v>16.95</v>
      </c>
    </row>
    <row r="2138" spans="2:5">
      <c r="B2138" s="62"/>
    </row>
    <row r="2139" spans="2:5">
      <c r="B2139" s="62" t="s">
        <v>711</v>
      </c>
      <c r="C2139" s="46" t="s">
        <v>3208</v>
      </c>
      <c r="D2139" s="47">
        <v>55</v>
      </c>
      <c r="E2139" s="47">
        <v>59.95</v>
      </c>
    </row>
    <row r="2140" spans="2:5">
      <c r="B2140" s="62" t="s">
        <v>723</v>
      </c>
      <c r="C2140" s="46" t="s">
        <v>3209</v>
      </c>
      <c r="D2140" s="47">
        <v>45</v>
      </c>
      <c r="E2140" s="47">
        <v>89.95</v>
      </c>
    </row>
    <row r="2141" spans="2:5">
      <c r="B2141" s="62"/>
    </row>
    <row r="2142" spans="2:5">
      <c r="B2142" s="62" t="s">
        <v>3210</v>
      </c>
      <c r="C2142" s="46" t="s">
        <v>3211</v>
      </c>
      <c r="D2142" s="47">
        <v>0</v>
      </c>
      <c r="E2142" s="47">
        <v>0</v>
      </c>
    </row>
    <row r="2143" spans="2:5">
      <c r="B2143" s="62" t="s">
        <v>3212</v>
      </c>
      <c r="C2143" s="46" t="s">
        <v>3213</v>
      </c>
      <c r="D2143" s="47">
        <v>0</v>
      </c>
      <c r="E2143" s="47">
        <v>0</v>
      </c>
    </row>
    <row r="2144" spans="2:5">
      <c r="B2144" s="62" t="s">
        <v>3214</v>
      </c>
      <c r="C2144" s="46" t="s">
        <v>3215</v>
      </c>
      <c r="D2144" s="47">
        <v>0</v>
      </c>
      <c r="E2144" s="47">
        <v>0</v>
      </c>
    </row>
    <row r="2145" spans="2:5">
      <c r="B2145" s="62"/>
    </row>
    <row r="2146" spans="2:5">
      <c r="B2146" s="62" t="s">
        <v>3216</v>
      </c>
      <c r="C2146" s="46" t="s">
        <v>3217</v>
      </c>
      <c r="D2146" s="47">
        <v>0</v>
      </c>
      <c r="E2146" s="47">
        <v>0</v>
      </c>
    </row>
    <row r="2147" spans="2:5">
      <c r="B2147" s="62" t="s">
        <v>3218</v>
      </c>
      <c r="C2147" s="46" t="s">
        <v>3219</v>
      </c>
      <c r="D2147" s="47">
        <v>0</v>
      </c>
      <c r="E2147" s="47">
        <v>0</v>
      </c>
    </row>
    <row r="2148" spans="2:5">
      <c r="B2148" s="62"/>
    </row>
    <row r="2149" spans="2:5">
      <c r="B2149" s="62" t="s">
        <v>3221</v>
      </c>
      <c r="C2149" s="46" t="s">
        <v>3222</v>
      </c>
      <c r="D2149" s="47">
        <v>0</v>
      </c>
      <c r="E2149" s="47">
        <v>0</v>
      </c>
    </row>
    <row r="2150" spans="2:5">
      <c r="B2150" s="62" t="s">
        <v>913</v>
      </c>
      <c r="C2150" s="46" t="s">
        <v>3220</v>
      </c>
      <c r="D2150" s="47">
        <v>0</v>
      </c>
      <c r="E2150" s="47">
        <v>0</v>
      </c>
    </row>
    <row r="2151" spans="2:5">
      <c r="B2151" s="62" t="s">
        <v>913</v>
      </c>
      <c r="C2151" s="46" t="s">
        <v>3223</v>
      </c>
      <c r="D2151" s="47">
        <v>0</v>
      </c>
      <c r="E2151" s="47">
        <v>0</v>
      </c>
    </row>
    <row r="2152" spans="2:5">
      <c r="B2152" s="62" t="s">
        <v>913</v>
      </c>
      <c r="C2152" s="46" t="s">
        <v>3228</v>
      </c>
      <c r="D2152" s="47">
        <v>0</v>
      </c>
      <c r="E2152" s="47">
        <v>0</v>
      </c>
    </row>
    <row r="2153" spans="2:5">
      <c r="B2153" s="62" t="s">
        <v>3229</v>
      </c>
      <c r="C2153" s="46" t="s">
        <v>3230</v>
      </c>
      <c r="D2153" s="47">
        <v>0</v>
      </c>
      <c r="E2153" s="47">
        <v>0</v>
      </c>
    </row>
    <row r="2154" spans="2:5">
      <c r="B2154" s="62" t="s">
        <v>3224</v>
      </c>
      <c r="C2154" s="46" t="s">
        <v>3225</v>
      </c>
      <c r="D2154" s="47">
        <v>0</v>
      </c>
      <c r="E2154" s="47">
        <v>0</v>
      </c>
    </row>
    <row r="2155" spans="2:5">
      <c r="B2155" s="62" t="s">
        <v>3231</v>
      </c>
      <c r="C2155" s="46" t="s">
        <v>3232</v>
      </c>
      <c r="D2155" s="47">
        <v>0</v>
      </c>
      <c r="E2155" s="47">
        <v>0</v>
      </c>
    </row>
    <row r="2156" spans="2:5">
      <c r="B2156" s="62" t="s">
        <v>3233</v>
      </c>
      <c r="C2156" s="46" t="s">
        <v>3234</v>
      </c>
      <c r="D2156" s="47">
        <v>0</v>
      </c>
      <c r="E2156" s="47">
        <v>0</v>
      </c>
    </row>
    <row r="2157" spans="2:5">
      <c r="B2157" s="62" t="s">
        <v>3235</v>
      </c>
      <c r="C2157" s="46" t="s">
        <v>3236</v>
      </c>
      <c r="D2157" s="47">
        <v>0</v>
      </c>
      <c r="E2157" s="47">
        <v>0</v>
      </c>
    </row>
    <row r="2158" spans="2:5">
      <c r="B2158" s="62" t="s">
        <v>3237</v>
      </c>
      <c r="C2158" s="46" t="s">
        <v>3238</v>
      </c>
      <c r="D2158" s="47">
        <v>0</v>
      </c>
      <c r="E2158" s="47">
        <v>0</v>
      </c>
    </row>
    <row r="2159" spans="2:5">
      <c r="B2159" s="62" t="s">
        <v>3239</v>
      </c>
      <c r="C2159" s="46" t="s">
        <v>3240</v>
      </c>
      <c r="D2159" s="47">
        <v>0</v>
      </c>
      <c r="E2159" s="47">
        <v>0</v>
      </c>
    </row>
    <row r="2160" spans="2:5">
      <c r="B2160" s="62" t="s">
        <v>3241</v>
      </c>
      <c r="C2160" s="46" t="s">
        <v>3242</v>
      </c>
      <c r="D2160" s="47">
        <v>0</v>
      </c>
      <c r="E2160" s="47">
        <v>0</v>
      </c>
    </row>
    <row r="2161" spans="2:5">
      <c r="B2161" s="62" t="s">
        <v>3243</v>
      </c>
      <c r="C2161" s="46" t="s">
        <v>3244</v>
      </c>
      <c r="D2161" s="47">
        <v>0</v>
      </c>
      <c r="E2161" s="47">
        <v>0</v>
      </c>
    </row>
    <row r="2162" spans="2:5">
      <c r="B2162" s="62" t="s">
        <v>3245</v>
      </c>
      <c r="C2162" s="46" t="s">
        <v>3246</v>
      </c>
      <c r="D2162" s="47">
        <v>0</v>
      </c>
      <c r="E2162" s="47">
        <v>0</v>
      </c>
    </row>
    <row r="2163" spans="2:5">
      <c r="B2163" s="62" t="s">
        <v>3247</v>
      </c>
      <c r="C2163" s="46" t="s">
        <v>3248</v>
      </c>
      <c r="D2163" s="47">
        <v>0</v>
      </c>
      <c r="E2163" s="47">
        <v>0</v>
      </c>
    </row>
    <row r="2164" spans="2:5">
      <c r="B2164" s="62" t="s">
        <v>3249</v>
      </c>
      <c r="C2164" s="46" t="s">
        <v>3250</v>
      </c>
      <c r="D2164" s="47">
        <v>0</v>
      </c>
      <c r="E2164" s="47">
        <v>0</v>
      </c>
    </row>
    <row r="2165" spans="2:5">
      <c r="B2165" s="62" t="s">
        <v>3251</v>
      </c>
      <c r="C2165" s="46" t="s">
        <v>3252</v>
      </c>
      <c r="D2165" s="47">
        <v>0</v>
      </c>
      <c r="E2165" s="47">
        <v>0</v>
      </c>
    </row>
    <row r="2166" spans="2:5">
      <c r="B2166" s="62" t="s">
        <v>3253</v>
      </c>
      <c r="C2166" s="46" t="s">
        <v>3254</v>
      </c>
      <c r="D2166" s="47">
        <v>0</v>
      </c>
      <c r="E2166" s="47">
        <v>0</v>
      </c>
    </row>
    <row r="2167" spans="2:5">
      <c r="B2167" s="62" t="s">
        <v>3255</v>
      </c>
      <c r="C2167" s="46" t="s">
        <v>3256</v>
      </c>
      <c r="D2167" s="47">
        <v>0</v>
      </c>
      <c r="E2167" s="47">
        <v>0</v>
      </c>
    </row>
    <row r="2168" spans="2:5">
      <c r="B2168" s="62" t="s">
        <v>3257</v>
      </c>
      <c r="C2168" s="46" t="s">
        <v>3258</v>
      </c>
      <c r="D2168" s="47">
        <v>0</v>
      </c>
      <c r="E2168" s="47">
        <v>0</v>
      </c>
    </row>
    <row r="2169" spans="2:5">
      <c r="B2169" s="62" t="s">
        <v>3259</v>
      </c>
      <c r="C2169" s="46" t="s">
        <v>3260</v>
      </c>
      <c r="D2169" s="47">
        <v>0</v>
      </c>
      <c r="E2169" s="47">
        <v>0</v>
      </c>
    </row>
    <row r="2170" spans="2:5">
      <c r="B2170" s="62" t="s">
        <v>3261</v>
      </c>
      <c r="C2170" s="46" t="s">
        <v>3262</v>
      </c>
      <c r="D2170" s="47">
        <v>0</v>
      </c>
      <c r="E2170" s="47">
        <v>0</v>
      </c>
    </row>
    <row r="2171" spans="2:5">
      <c r="B2171" s="62" t="s">
        <v>3263</v>
      </c>
      <c r="C2171" s="46" t="s">
        <v>3264</v>
      </c>
      <c r="D2171" s="47">
        <v>0</v>
      </c>
      <c r="E2171" s="47">
        <v>0</v>
      </c>
    </row>
    <row r="2172" spans="2:5">
      <c r="B2172" s="62" t="s">
        <v>3265</v>
      </c>
      <c r="C2172" s="46" t="s">
        <v>3266</v>
      </c>
      <c r="D2172" s="47">
        <v>0</v>
      </c>
      <c r="E2172" s="47">
        <v>0</v>
      </c>
    </row>
    <row r="2173" spans="2:5">
      <c r="B2173" s="62" t="s">
        <v>3267</v>
      </c>
      <c r="C2173" s="46" t="s">
        <v>3268</v>
      </c>
      <c r="D2173" s="47">
        <v>0</v>
      </c>
      <c r="E2173" s="47">
        <v>0</v>
      </c>
    </row>
    <row r="2174" spans="2:5">
      <c r="B2174" s="62" t="s">
        <v>3269</v>
      </c>
      <c r="C2174" s="46" t="s">
        <v>3270</v>
      </c>
      <c r="D2174" s="47">
        <v>0</v>
      </c>
      <c r="E2174" s="47">
        <v>0</v>
      </c>
    </row>
    <row r="2175" spans="2:5">
      <c r="B2175" s="62" t="s">
        <v>3271</v>
      </c>
      <c r="C2175" s="46" t="s">
        <v>3272</v>
      </c>
      <c r="D2175" s="47">
        <v>0</v>
      </c>
      <c r="E2175" s="47">
        <v>0</v>
      </c>
    </row>
    <row r="2176" spans="2:5">
      <c r="B2176" s="62" t="s">
        <v>3273</v>
      </c>
      <c r="C2176" s="46" t="s">
        <v>3274</v>
      </c>
      <c r="D2176" s="47">
        <v>0</v>
      </c>
      <c r="E2176" s="47">
        <v>0</v>
      </c>
    </row>
    <row r="2177" spans="2:5">
      <c r="B2177" s="62" t="s">
        <v>3226</v>
      </c>
      <c r="C2177" s="46" t="s">
        <v>3227</v>
      </c>
      <c r="D2177" s="47">
        <v>0</v>
      </c>
      <c r="E2177" s="47">
        <v>0</v>
      </c>
    </row>
    <row r="2178" spans="2:5">
      <c r="B2178" s="62" t="s">
        <v>3275</v>
      </c>
      <c r="C2178" s="46" t="s">
        <v>3276</v>
      </c>
      <c r="D2178" s="47">
        <v>0</v>
      </c>
      <c r="E2178" s="47">
        <v>0</v>
      </c>
    </row>
    <row r="2179" spans="2:5">
      <c r="B2179" s="62" t="s">
        <v>3277</v>
      </c>
      <c r="C2179" s="46" t="s">
        <v>3278</v>
      </c>
      <c r="D2179" s="47">
        <v>0</v>
      </c>
      <c r="E2179" s="47">
        <v>0</v>
      </c>
    </row>
    <row r="2180" spans="2:5">
      <c r="B2180" s="62" t="s">
        <v>3279</v>
      </c>
      <c r="C2180" s="46" t="s">
        <v>3280</v>
      </c>
      <c r="D2180" s="47">
        <v>0</v>
      </c>
      <c r="E2180" s="47">
        <v>0</v>
      </c>
    </row>
    <row r="2181" spans="2:5">
      <c r="B2181" s="62" t="s">
        <v>3281</v>
      </c>
      <c r="C2181" s="46" t="s">
        <v>3282</v>
      </c>
      <c r="D2181" s="47">
        <v>0</v>
      </c>
      <c r="E2181" s="47">
        <v>0</v>
      </c>
    </row>
    <row r="2182" spans="2:5">
      <c r="B2182" s="62" t="s">
        <v>3283</v>
      </c>
      <c r="C2182" s="46" t="s">
        <v>3284</v>
      </c>
      <c r="D2182" s="47">
        <v>0</v>
      </c>
      <c r="E2182" s="47">
        <v>0</v>
      </c>
    </row>
    <row r="2183" spans="2:5">
      <c r="B2183" s="62"/>
    </row>
    <row r="2184" spans="2:5">
      <c r="B2184" s="62" t="s">
        <v>3285</v>
      </c>
      <c r="C2184" s="46" t="s">
        <v>3286</v>
      </c>
      <c r="D2184" s="47">
        <v>0</v>
      </c>
      <c r="E2184" s="47">
        <v>42.5</v>
      </c>
    </row>
    <row r="2185" spans="2:5">
      <c r="B2185" s="62"/>
    </row>
    <row r="2186" spans="2:5">
      <c r="B2186" s="62" t="s">
        <v>913</v>
      </c>
      <c r="C2186" s="46" t="s">
        <v>3287</v>
      </c>
      <c r="D2186" s="47">
        <v>15</v>
      </c>
      <c r="E2186" s="47">
        <v>15</v>
      </c>
    </row>
    <row r="2187" spans="2:5">
      <c r="B2187" s="62"/>
    </row>
    <row r="2188" spans="2:5">
      <c r="B2188" s="62"/>
    </row>
    <row r="2189" spans="2:5">
      <c r="B2189" s="62"/>
    </row>
    <row r="2190" spans="2:5">
      <c r="B2190" s="62"/>
    </row>
    <row r="2191" spans="2:5">
      <c r="B2191" s="62"/>
    </row>
    <row r="2192" spans="2:5">
      <c r="B2192" s="62"/>
    </row>
    <row r="2193" spans="2:2">
      <c r="B2193" s="62"/>
    </row>
    <row r="2194" spans="2:2">
      <c r="B2194" s="62"/>
    </row>
    <row r="2195" spans="2:2">
      <c r="B2195" s="62"/>
    </row>
    <row r="2196" spans="2:2">
      <c r="B2196" s="62"/>
    </row>
    <row r="2197" spans="2:2">
      <c r="B2197" s="62"/>
    </row>
    <row r="2198" spans="2:2">
      <c r="B2198" s="62"/>
    </row>
    <row r="2199" spans="2:2">
      <c r="B2199" s="62"/>
    </row>
    <row r="2200" spans="2:2">
      <c r="B2200" s="62"/>
    </row>
    <row r="2201" spans="2:2">
      <c r="B2201" s="62"/>
    </row>
    <row r="2202" spans="2:2">
      <c r="B2202" s="62"/>
    </row>
    <row r="2203" spans="2:2">
      <c r="B2203" s="62"/>
    </row>
    <row r="2204" spans="2:2">
      <c r="B2204" s="62"/>
    </row>
    <row r="2205" spans="2:2">
      <c r="B2205" s="62"/>
    </row>
    <row r="2206" spans="2:2">
      <c r="B2206" s="62"/>
    </row>
    <row r="2207" spans="2:2">
      <c r="B2207" s="62"/>
    </row>
    <row r="2208" spans="2:2">
      <c r="B2208" s="62"/>
    </row>
    <row r="2209" spans="2:2">
      <c r="B2209" s="62"/>
    </row>
    <row r="2210" spans="2:2">
      <c r="B2210" s="62"/>
    </row>
    <row r="2211" spans="2:2">
      <c r="B2211" s="62"/>
    </row>
    <row r="2212" spans="2:2">
      <c r="B2212" s="62"/>
    </row>
    <row r="2213" spans="2:2">
      <c r="B2213" s="62"/>
    </row>
    <row r="2214" spans="2:2">
      <c r="B2214" s="62"/>
    </row>
    <row r="2215" spans="2:2">
      <c r="B2215" s="62"/>
    </row>
    <row r="2216" spans="2:2">
      <c r="B2216" s="62"/>
    </row>
    <row r="2217" spans="2:2">
      <c r="B2217" s="62"/>
    </row>
    <row r="2218" spans="2:2">
      <c r="B2218" s="62"/>
    </row>
    <row r="2219" spans="2:2">
      <c r="B2219" s="62"/>
    </row>
    <row r="2220" spans="2:2">
      <c r="B2220" s="62"/>
    </row>
    <row r="2221" spans="2:2">
      <c r="B2221" s="62"/>
    </row>
    <row r="2222" spans="2:2">
      <c r="B2222" s="62"/>
    </row>
    <row r="2223" spans="2:2">
      <c r="B2223" s="62"/>
    </row>
    <row r="2224" spans="2:2">
      <c r="B2224" s="62"/>
    </row>
    <row r="2225" spans="2:2">
      <c r="B2225" s="62"/>
    </row>
    <row r="2226" spans="2:2">
      <c r="B2226" s="62"/>
    </row>
    <row r="2227" spans="2:2">
      <c r="B2227" s="62"/>
    </row>
    <row r="2228" spans="2:2">
      <c r="B2228" s="62"/>
    </row>
    <row r="2229" spans="2:2">
      <c r="B2229" s="62"/>
    </row>
    <row r="2230" spans="2:2">
      <c r="B2230" s="62"/>
    </row>
    <row r="2231" spans="2:2">
      <c r="B2231" s="62"/>
    </row>
    <row r="2232" spans="2:2">
      <c r="B2232" s="62"/>
    </row>
    <row r="2233" spans="2:2">
      <c r="B2233" s="62"/>
    </row>
    <row r="2234" spans="2:2">
      <c r="B2234" s="62"/>
    </row>
    <row r="2235" spans="2:2">
      <c r="B2235" s="62"/>
    </row>
    <row r="2236" spans="2:2">
      <c r="B2236" s="62"/>
    </row>
    <row r="2237" spans="2:2">
      <c r="B2237" s="62"/>
    </row>
    <row r="2238" spans="2:2">
      <c r="B2238" s="62"/>
    </row>
    <row r="2239" spans="2:2">
      <c r="B2239" s="62"/>
    </row>
    <row r="2240" spans="2:2">
      <c r="B2240" s="62"/>
    </row>
    <row r="2241" spans="2:2">
      <c r="B2241" s="62"/>
    </row>
    <row r="2242" spans="2:2">
      <c r="B2242" s="62"/>
    </row>
    <row r="2243" spans="2:2">
      <c r="B2243" s="62"/>
    </row>
    <row r="2244" spans="2:2">
      <c r="B2244" s="62"/>
    </row>
    <row r="2245" spans="2:2">
      <c r="B2245" s="62"/>
    </row>
    <row r="2246" spans="2:2">
      <c r="B2246" s="62"/>
    </row>
    <row r="2247" spans="2:2">
      <c r="B2247" s="62"/>
    </row>
    <row r="2248" spans="2:2">
      <c r="B2248" s="62"/>
    </row>
    <row r="2249" spans="2:2">
      <c r="B2249" s="62"/>
    </row>
    <row r="2250" spans="2:2">
      <c r="B2250" s="62"/>
    </row>
    <row r="2251" spans="2:2">
      <c r="B2251" s="62"/>
    </row>
    <row r="2252" spans="2:2">
      <c r="B2252" s="62"/>
    </row>
    <row r="2253" spans="2:2">
      <c r="B2253" s="62"/>
    </row>
    <row r="2254" spans="2:2">
      <c r="B2254" s="62"/>
    </row>
    <row r="2255" spans="2:2">
      <c r="B2255" s="62"/>
    </row>
    <row r="2256" spans="2:2">
      <c r="B2256" s="62"/>
    </row>
    <row r="2257" spans="2:2">
      <c r="B2257" s="62"/>
    </row>
    <row r="2258" spans="2:2">
      <c r="B2258" s="62"/>
    </row>
    <row r="2259" spans="2:2">
      <c r="B2259" s="62"/>
    </row>
    <row r="2260" spans="2:2">
      <c r="B2260" s="62"/>
    </row>
    <row r="2261" spans="2:2">
      <c r="B2261" s="62"/>
    </row>
    <row r="2262" spans="2:2">
      <c r="B2262" s="62"/>
    </row>
    <row r="2263" spans="2:2">
      <c r="B2263" s="62"/>
    </row>
    <row r="2264" spans="2:2">
      <c r="B2264" s="62"/>
    </row>
    <row r="2265" spans="2:2">
      <c r="B2265" s="62"/>
    </row>
    <row r="2266" spans="2:2">
      <c r="B2266" s="62"/>
    </row>
    <row r="2267" spans="2:2">
      <c r="B2267" s="62"/>
    </row>
    <row r="2268" spans="2:2">
      <c r="B2268" s="62"/>
    </row>
    <row r="2269" spans="2:2">
      <c r="B2269" s="62"/>
    </row>
    <row r="2270" spans="2:2">
      <c r="B2270" s="62"/>
    </row>
    <row r="2271" spans="2:2">
      <c r="B2271" s="62"/>
    </row>
    <row r="2272" spans="2:2">
      <c r="B2272" s="62"/>
    </row>
    <row r="2273" spans="2:2">
      <c r="B2273" s="62"/>
    </row>
    <row r="2274" spans="2:2">
      <c r="B2274" s="62"/>
    </row>
    <row r="2275" spans="2:2">
      <c r="B2275" s="62"/>
    </row>
    <row r="2276" spans="2:2">
      <c r="B2276" s="62"/>
    </row>
    <row r="2277" spans="2:2">
      <c r="B2277" s="62"/>
    </row>
    <row r="2278" spans="2:2">
      <c r="B2278" s="62"/>
    </row>
    <row r="2279" spans="2:2">
      <c r="B2279" s="62"/>
    </row>
    <row r="2280" spans="2:2">
      <c r="B2280" s="62"/>
    </row>
    <row r="2281" spans="2:2">
      <c r="B2281" s="62"/>
    </row>
    <row r="2282" spans="2:2">
      <c r="B2282" s="62"/>
    </row>
    <row r="2283" spans="2:2">
      <c r="B2283" s="62"/>
    </row>
    <row r="2284" spans="2:2">
      <c r="B2284" s="62"/>
    </row>
    <row r="2285" spans="2:2">
      <c r="B2285" s="62"/>
    </row>
    <row r="2286" spans="2:2">
      <c r="B2286" s="62"/>
    </row>
    <row r="2287" spans="2:2">
      <c r="B2287" s="62"/>
    </row>
    <row r="2288" spans="2:2">
      <c r="B2288" s="62"/>
    </row>
    <row r="2289" spans="2:2">
      <c r="B2289" s="62"/>
    </row>
    <row r="2290" spans="2:2">
      <c r="B2290" s="62"/>
    </row>
    <row r="2291" spans="2:2">
      <c r="B2291" s="62"/>
    </row>
    <row r="2292" spans="2:2">
      <c r="B2292" s="62"/>
    </row>
    <row r="2293" spans="2:2">
      <c r="B2293" s="62"/>
    </row>
    <row r="2294" spans="2:2">
      <c r="B2294" s="62"/>
    </row>
    <row r="2295" spans="2:2">
      <c r="B2295" s="62"/>
    </row>
    <row r="2296" spans="2:2">
      <c r="B2296" s="62"/>
    </row>
    <row r="2297" spans="2:2">
      <c r="B2297" s="62"/>
    </row>
    <row r="2298" spans="2:2">
      <c r="B2298" s="62"/>
    </row>
    <row r="2299" spans="2:2">
      <c r="B2299" s="62"/>
    </row>
    <row r="2300" spans="2:2">
      <c r="B2300" s="62"/>
    </row>
    <row r="2301" spans="2:2">
      <c r="B2301" s="62"/>
    </row>
    <row r="2302" spans="2:2">
      <c r="B2302" s="62"/>
    </row>
    <row r="2303" spans="2:2">
      <c r="B2303" s="62"/>
    </row>
    <row r="2304" spans="2:2">
      <c r="B2304" s="62"/>
    </row>
    <row r="2305" spans="2:2">
      <c r="B2305" s="62"/>
    </row>
    <row r="2306" spans="2:2">
      <c r="B2306" s="62"/>
    </row>
    <row r="2307" spans="2:2">
      <c r="B2307" s="62"/>
    </row>
    <row r="2308" spans="2:2">
      <c r="B2308" s="62"/>
    </row>
    <row r="2309" spans="2:2">
      <c r="B2309" s="62"/>
    </row>
    <row r="2310" spans="2:2">
      <c r="B2310" s="62"/>
    </row>
    <row r="2311" spans="2:2">
      <c r="B2311" s="62"/>
    </row>
    <row r="2312" spans="2:2">
      <c r="B2312" s="62"/>
    </row>
    <row r="2313" spans="2:2">
      <c r="B2313" s="62"/>
    </row>
    <row r="2314" spans="2:2">
      <c r="B2314" s="62"/>
    </row>
    <row r="2315" spans="2:2">
      <c r="B2315" s="62"/>
    </row>
    <row r="2316" spans="2:2">
      <c r="B2316" s="62"/>
    </row>
    <row r="2317" spans="2:2">
      <c r="B2317" s="62"/>
    </row>
    <row r="2318" spans="2:2">
      <c r="B2318" s="62"/>
    </row>
    <row r="2319" spans="2:2">
      <c r="B2319" s="62"/>
    </row>
    <row r="2320" spans="2:2">
      <c r="B2320" s="62"/>
    </row>
    <row r="2321" spans="2:2">
      <c r="B2321" s="62"/>
    </row>
    <row r="2322" spans="2:2">
      <c r="B2322" s="62"/>
    </row>
    <row r="2323" spans="2:2">
      <c r="B2323" s="62"/>
    </row>
    <row r="2324" spans="2:2">
      <c r="B2324" s="62"/>
    </row>
    <row r="2325" spans="2:2">
      <c r="B2325" s="62"/>
    </row>
    <row r="2326" spans="2:2">
      <c r="B2326" s="62"/>
    </row>
    <row r="2327" spans="2:2">
      <c r="B2327" s="62"/>
    </row>
    <row r="2328" spans="2:2">
      <c r="B2328" s="62"/>
    </row>
    <row r="2329" spans="2:2">
      <c r="B2329" s="62"/>
    </row>
    <row r="2330" spans="2:2">
      <c r="B2330" s="62"/>
    </row>
    <row r="2331" spans="2:2">
      <c r="B2331" s="62"/>
    </row>
    <row r="2332" spans="2:2">
      <c r="B2332" s="62"/>
    </row>
    <row r="2333" spans="2:2">
      <c r="B2333" s="62"/>
    </row>
    <row r="2334" spans="2:2">
      <c r="B2334" s="62"/>
    </row>
    <row r="2335" spans="2:2">
      <c r="B2335" s="62"/>
    </row>
    <row r="2336" spans="2:2">
      <c r="B2336" s="62"/>
    </row>
    <row r="2337" spans="2:2">
      <c r="B2337" s="62"/>
    </row>
    <row r="2338" spans="2:2">
      <c r="B2338" s="62"/>
    </row>
    <row r="2339" spans="2:2">
      <c r="B2339" s="62"/>
    </row>
    <row r="2340" spans="2:2">
      <c r="B2340" s="62"/>
    </row>
    <row r="2341" spans="2:2">
      <c r="B2341" s="62"/>
    </row>
    <row r="2342" spans="2:2">
      <c r="B2342" s="62"/>
    </row>
    <row r="2343" spans="2:2">
      <c r="B2343" s="62"/>
    </row>
    <row r="2344" spans="2:2">
      <c r="B2344" s="62"/>
    </row>
    <row r="2345" spans="2:2">
      <c r="B2345" s="62"/>
    </row>
    <row r="2346" spans="2:2">
      <c r="B2346" s="62"/>
    </row>
    <row r="2347" spans="2:2">
      <c r="B2347" s="62"/>
    </row>
    <row r="2348" spans="2:2">
      <c r="B2348" s="62"/>
    </row>
    <row r="2349" spans="2:2">
      <c r="B2349" s="62"/>
    </row>
    <row r="2350" spans="2:2">
      <c r="B2350" s="62"/>
    </row>
    <row r="2351" spans="2:2">
      <c r="B2351" s="62"/>
    </row>
    <row r="2352" spans="2:2">
      <c r="B2352" s="62"/>
    </row>
    <row r="2353" spans="2:2">
      <c r="B2353" s="62"/>
    </row>
    <row r="2354" spans="2:2">
      <c r="B2354" s="62"/>
    </row>
    <row r="2355" spans="2:2">
      <c r="B2355" s="62"/>
    </row>
    <row r="2356" spans="2:2">
      <c r="B2356" s="62"/>
    </row>
    <row r="2357" spans="2:2">
      <c r="B2357" s="62"/>
    </row>
    <row r="2358" spans="2:2">
      <c r="B2358" s="62"/>
    </row>
    <row r="2359" spans="2:2">
      <c r="B2359" s="62"/>
    </row>
    <row r="2360" spans="2:2">
      <c r="B2360" s="62"/>
    </row>
    <row r="2361" spans="2:2">
      <c r="B2361" s="62"/>
    </row>
    <row r="2362" spans="2:2">
      <c r="B2362" s="62"/>
    </row>
    <row r="2363" spans="2:2">
      <c r="B2363" s="62"/>
    </row>
    <row r="2364" spans="2:2">
      <c r="B2364" s="62"/>
    </row>
    <row r="2365" spans="2:2">
      <c r="B2365" s="62"/>
    </row>
    <row r="2366" spans="2:2">
      <c r="B2366" s="62"/>
    </row>
    <row r="2367" spans="2:2">
      <c r="B2367" s="62"/>
    </row>
    <row r="2368" spans="2:2">
      <c r="B2368" s="62"/>
    </row>
    <row r="2369" spans="2:2">
      <c r="B2369" s="62"/>
    </row>
    <row r="2370" spans="2:2">
      <c r="B2370" s="62"/>
    </row>
    <row r="2371" spans="2:2">
      <c r="B2371" s="62"/>
    </row>
    <row r="2372" spans="2:2">
      <c r="B2372" s="62"/>
    </row>
    <row r="2373" spans="2:2">
      <c r="B2373" s="62"/>
    </row>
    <row r="2374" spans="2:2">
      <c r="B2374" s="62"/>
    </row>
    <row r="2375" spans="2:2">
      <c r="B2375" s="62"/>
    </row>
    <row r="2376" spans="2:2">
      <c r="B2376" s="62"/>
    </row>
    <row r="2377" spans="2:2">
      <c r="B2377" s="62"/>
    </row>
    <row r="2378" spans="2:2">
      <c r="B2378" s="62"/>
    </row>
    <row r="2379" spans="2:2">
      <c r="B2379" s="62"/>
    </row>
    <row r="2380" spans="2:2">
      <c r="B2380" s="62"/>
    </row>
    <row r="2381" spans="2:2">
      <c r="B2381" s="62"/>
    </row>
    <row r="2382" spans="2:2">
      <c r="B2382" s="62"/>
    </row>
    <row r="2383" spans="2:2">
      <c r="B2383" s="62"/>
    </row>
    <row r="2384" spans="2:2">
      <c r="B2384" s="62"/>
    </row>
    <row r="2385" spans="2:2">
      <c r="B2385" s="62"/>
    </row>
    <row r="2386" spans="2:2">
      <c r="B2386" s="62"/>
    </row>
    <row r="2387" spans="2:2">
      <c r="B2387" s="62"/>
    </row>
    <row r="2388" spans="2:2">
      <c r="B2388" s="62"/>
    </row>
    <row r="2389" spans="2:2">
      <c r="B2389" s="62"/>
    </row>
    <row r="2390" spans="2:2">
      <c r="B2390" s="62"/>
    </row>
    <row r="2391" spans="2:2">
      <c r="B2391" s="62"/>
    </row>
    <row r="2392" spans="2:2">
      <c r="B2392" s="62"/>
    </row>
    <row r="2393" spans="2:2">
      <c r="B2393" s="62"/>
    </row>
    <row r="2394" spans="2:2">
      <c r="B2394" s="62"/>
    </row>
    <row r="2395" spans="2:2">
      <c r="B2395" s="62"/>
    </row>
    <row r="2396" spans="2:2">
      <c r="B2396" s="62"/>
    </row>
    <row r="2397" spans="2:2">
      <c r="B2397" s="62"/>
    </row>
    <row r="2398" spans="2:2">
      <c r="B2398" s="62"/>
    </row>
    <row r="2399" spans="2:2">
      <c r="B2399" s="62"/>
    </row>
    <row r="2400" spans="2:2">
      <c r="B2400" s="62"/>
    </row>
    <row r="2401" spans="2:2">
      <c r="B2401" s="62"/>
    </row>
    <row r="2402" spans="2:2">
      <c r="B2402" s="62"/>
    </row>
    <row r="2403" spans="2:2">
      <c r="B2403" s="62"/>
    </row>
    <row r="2404" spans="2:2">
      <c r="B2404" s="62"/>
    </row>
    <row r="2405" spans="2:2">
      <c r="B2405" s="62"/>
    </row>
    <row r="2406" spans="2:2">
      <c r="B2406" s="62"/>
    </row>
    <row r="2407" spans="2:2">
      <c r="B2407" s="62"/>
    </row>
    <row r="2408" spans="2:2">
      <c r="B2408" s="62"/>
    </row>
    <row r="2409" spans="2:2">
      <c r="B2409" s="62"/>
    </row>
    <row r="2410" spans="2:2">
      <c r="B2410" s="62"/>
    </row>
    <row r="2411" spans="2:2">
      <c r="B2411" s="62"/>
    </row>
    <row r="2412" spans="2:2">
      <c r="B2412" s="62"/>
    </row>
    <row r="2413" spans="2:2">
      <c r="B2413" s="62"/>
    </row>
    <row r="2414" spans="2:2">
      <c r="B2414" s="62"/>
    </row>
    <row r="2415" spans="2:2">
      <c r="B2415" s="62"/>
    </row>
    <row r="2416" spans="2:2">
      <c r="B2416" s="62"/>
    </row>
    <row r="2417" spans="2:2">
      <c r="B2417" s="62"/>
    </row>
    <row r="2418" spans="2:2">
      <c r="B2418" s="62"/>
    </row>
    <row r="2419" spans="2:2">
      <c r="B2419" s="62"/>
    </row>
    <row r="2420" spans="2:2">
      <c r="B2420" s="62"/>
    </row>
    <row r="2421" spans="2:2">
      <c r="B2421" s="62"/>
    </row>
    <row r="2422" spans="2:2">
      <c r="B2422" s="62"/>
    </row>
    <row r="2423" spans="2:2">
      <c r="B2423" s="62"/>
    </row>
    <row r="2424" spans="2:2">
      <c r="B2424" s="62"/>
    </row>
    <row r="2425" spans="2:2">
      <c r="B2425" s="62"/>
    </row>
    <row r="2426" spans="2:2">
      <c r="B2426" s="62"/>
    </row>
    <row r="2427" spans="2:2">
      <c r="B2427" s="62"/>
    </row>
    <row r="2428" spans="2:2">
      <c r="B2428" s="62"/>
    </row>
    <row r="2429" spans="2:2">
      <c r="B2429" s="62"/>
    </row>
    <row r="2430" spans="2:2">
      <c r="B2430" s="62"/>
    </row>
    <row r="2431" spans="2:2">
      <c r="B2431" s="62"/>
    </row>
    <row r="2432" spans="2:2">
      <c r="B2432" s="62"/>
    </row>
    <row r="2433" spans="2:2">
      <c r="B2433" s="62"/>
    </row>
    <row r="2434" spans="2:2">
      <c r="B2434" s="62"/>
    </row>
    <row r="2435" spans="2:2">
      <c r="B2435" s="62"/>
    </row>
    <row r="2436" spans="2:2">
      <c r="B2436" s="62"/>
    </row>
    <row r="2437" spans="2:2">
      <c r="B2437" s="62"/>
    </row>
    <row r="2438" spans="2:2">
      <c r="B2438" s="62"/>
    </row>
    <row r="2439" spans="2:2">
      <c r="B2439" s="62"/>
    </row>
    <row r="2440" spans="2:2">
      <c r="B2440" s="62"/>
    </row>
    <row r="2441" spans="2:2">
      <c r="B2441" s="62"/>
    </row>
    <row r="2442" spans="2:2">
      <c r="B2442" s="62"/>
    </row>
    <row r="2443" spans="2:2">
      <c r="B2443" s="62"/>
    </row>
    <row r="2444" spans="2:2">
      <c r="B2444" s="62"/>
    </row>
    <row r="2445" spans="2:2">
      <c r="B2445" s="62"/>
    </row>
    <row r="2446" spans="2:2">
      <c r="B2446" s="62"/>
    </row>
    <row r="2447" spans="2:2">
      <c r="B2447" s="62"/>
    </row>
    <row r="2448" spans="2:2">
      <c r="B2448" s="62"/>
    </row>
    <row r="2449" spans="2:2">
      <c r="B2449" s="62"/>
    </row>
    <row r="2450" spans="2:2">
      <c r="B2450" s="62"/>
    </row>
    <row r="2451" spans="2:2">
      <c r="B2451" s="62"/>
    </row>
    <row r="2452" spans="2:2">
      <c r="B2452" s="62"/>
    </row>
    <row r="2453" spans="2:2">
      <c r="B2453" s="62"/>
    </row>
    <row r="2454" spans="2:2">
      <c r="B2454" s="62"/>
    </row>
    <row r="2455" spans="2:2">
      <c r="B2455" s="62"/>
    </row>
    <row r="2456" spans="2:2">
      <c r="B2456" s="62"/>
    </row>
    <row r="2457" spans="2:2">
      <c r="B2457" s="62"/>
    </row>
    <row r="2458" spans="2:2">
      <c r="B2458" s="62"/>
    </row>
    <row r="2459" spans="2:2">
      <c r="B2459" s="62"/>
    </row>
    <row r="2460" spans="2:2">
      <c r="B2460" s="62"/>
    </row>
    <row r="2461" spans="2:2">
      <c r="B2461" s="62"/>
    </row>
    <row r="2462" spans="2:2">
      <c r="B2462" s="62"/>
    </row>
    <row r="2463" spans="2:2">
      <c r="B2463" s="62"/>
    </row>
    <row r="2464" spans="2:2">
      <c r="B2464" s="62"/>
    </row>
    <row r="2465" spans="2:2">
      <c r="B2465" s="62"/>
    </row>
    <row r="2466" spans="2:2">
      <c r="B2466" s="62"/>
    </row>
    <row r="2467" spans="2:2">
      <c r="B2467" s="62"/>
    </row>
    <row r="2468" spans="2:2">
      <c r="B2468" s="62"/>
    </row>
    <row r="2469" spans="2:2">
      <c r="B2469" s="62"/>
    </row>
    <row r="2470" spans="2:2">
      <c r="B2470" s="62"/>
    </row>
    <row r="2471" spans="2:2">
      <c r="B2471" s="62"/>
    </row>
    <row r="2472" spans="2:2">
      <c r="B2472" s="62"/>
    </row>
    <row r="2473" spans="2:2">
      <c r="B2473" s="62"/>
    </row>
    <row r="2474" spans="2:2">
      <c r="B2474" s="62"/>
    </row>
    <row r="2475" spans="2:2">
      <c r="B2475" s="62"/>
    </row>
    <row r="2476" spans="2:2">
      <c r="B2476" s="62"/>
    </row>
    <row r="2477" spans="2:2">
      <c r="B2477" s="62"/>
    </row>
    <row r="2478" spans="2:2">
      <c r="B2478" s="62"/>
    </row>
    <row r="2479" spans="2:2">
      <c r="B2479" s="62"/>
    </row>
    <row r="2480" spans="2:2">
      <c r="B2480" s="62"/>
    </row>
    <row r="2481" spans="2:2">
      <c r="B2481" s="62"/>
    </row>
    <row r="2482" spans="2:2">
      <c r="B2482" s="62"/>
    </row>
    <row r="2483" spans="2:2">
      <c r="B2483" s="62"/>
    </row>
    <row r="2484" spans="2:2">
      <c r="B2484" s="62"/>
    </row>
    <row r="2485" spans="2:2">
      <c r="B2485" s="62"/>
    </row>
    <row r="2486" spans="2:2">
      <c r="B2486" s="62"/>
    </row>
    <row r="2487" spans="2:2">
      <c r="B2487" s="62"/>
    </row>
    <row r="2488" spans="2:2">
      <c r="B2488" s="62"/>
    </row>
    <row r="2489" spans="2:2">
      <c r="B2489" s="62"/>
    </row>
    <row r="2490" spans="2:2">
      <c r="B2490" s="62"/>
    </row>
    <row r="2491" spans="2:2">
      <c r="B2491" s="62"/>
    </row>
    <row r="2492" spans="2:2">
      <c r="B2492" s="62"/>
    </row>
    <row r="2493" spans="2:2">
      <c r="B2493" s="62"/>
    </row>
    <row r="2494" spans="2:2">
      <c r="B2494" s="62"/>
    </row>
    <row r="2495" spans="2:2">
      <c r="B2495" s="62"/>
    </row>
    <row r="2496" spans="2:2">
      <c r="B2496" s="62"/>
    </row>
    <row r="2497" spans="2:2">
      <c r="B2497" s="62"/>
    </row>
    <row r="2498" spans="2:2">
      <c r="B2498" s="62"/>
    </row>
    <row r="2499" spans="2:2">
      <c r="B2499" s="62"/>
    </row>
    <row r="2500" spans="2:2">
      <c r="B2500" s="62"/>
    </row>
    <row r="2501" spans="2:2">
      <c r="B2501" s="62"/>
    </row>
    <row r="2502" spans="2:2">
      <c r="B2502" s="62"/>
    </row>
    <row r="2503" spans="2:2">
      <c r="B2503" s="62"/>
    </row>
    <row r="2504" spans="2:2">
      <c r="B2504" s="62"/>
    </row>
    <row r="2505" spans="2:2">
      <c r="B2505" s="62"/>
    </row>
    <row r="2506" spans="2:2">
      <c r="B2506" s="62"/>
    </row>
    <row r="2507" spans="2:2">
      <c r="B2507" s="62"/>
    </row>
    <row r="2508" spans="2:2">
      <c r="B2508" s="62"/>
    </row>
    <row r="2509" spans="2:2">
      <c r="B2509" s="62"/>
    </row>
    <row r="2510" spans="2:2">
      <c r="B2510" s="62"/>
    </row>
    <row r="2511" spans="2:2">
      <c r="B2511" s="62"/>
    </row>
    <row r="2512" spans="2:2">
      <c r="B2512" s="62"/>
    </row>
    <row r="2513" spans="2:2">
      <c r="B2513" s="62"/>
    </row>
    <row r="2514" spans="2:2">
      <c r="B2514" s="62"/>
    </row>
    <row r="2515" spans="2:2">
      <c r="B2515" s="62"/>
    </row>
    <row r="2516" spans="2:2">
      <c r="B2516" s="62"/>
    </row>
    <row r="2517" spans="2:2">
      <c r="B2517" s="62"/>
    </row>
    <row r="2518" spans="2:2">
      <c r="B2518" s="62"/>
    </row>
    <row r="2519" spans="2:2">
      <c r="B2519" s="62"/>
    </row>
    <row r="2520" spans="2:2">
      <c r="B2520" s="62"/>
    </row>
    <row r="2521" spans="2:2">
      <c r="B2521" s="62"/>
    </row>
    <row r="2522" spans="2:2">
      <c r="B2522" s="62"/>
    </row>
    <row r="2523" spans="2:2">
      <c r="B2523" s="62"/>
    </row>
    <row r="2524" spans="2:2">
      <c r="B2524" s="62"/>
    </row>
    <row r="2525" spans="2:2">
      <c r="B2525" s="62"/>
    </row>
    <row r="2526" spans="2:2">
      <c r="B2526" s="62"/>
    </row>
    <row r="2527" spans="2:2">
      <c r="B2527" s="62"/>
    </row>
    <row r="2528" spans="2:2">
      <c r="B2528" s="62"/>
    </row>
    <row r="2529" spans="2:2">
      <c r="B2529" s="62"/>
    </row>
    <row r="2530" spans="2:2">
      <c r="B2530" s="62"/>
    </row>
    <row r="2531" spans="2:2">
      <c r="B2531" s="62"/>
    </row>
    <row r="2532" spans="2:2">
      <c r="B2532" s="62"/>
    </row>
    <row r="2533" spans="2:2">
      <c r="B2533" s="62"/>
    </row>
    <row r="2534" spans="2:2">
      <c r="B2534" s="62"/>
    </row>
    <row r="2535" spans="2:2">
      <c r="B2535" s="62"/>
    </row>
    <row r="2536" spans="2:2">
      <c r="B2536" s="62"/>
    </row>
    <row r="2537" spans="2:2">
      <c r="B2537" s="62"/>
    </row>
    <row r="2538" spans="2:2">
      <c r="B2538" s="62"/>
    </row>
    <row r="2539" spans="2:2">
      <c r="B2539" s="62"/>
    </row>
    <row r="2540" spans="2:2">
      <c r="B2540" s="62"/>
    </row>
    <row r="2541" spans="2:2">
      <c r="B2541" s="62"/>
    </row>
    <row r="2542" spans="2:2">
      <c r="B2542" s="62"/>
    </row>
    <row r="2543" spans="2:2">
      <c r="B2543" s="62"/>
    </row>
    <row r="2544" spans="2:2">
      <c r="B2544" s="62"/>
    </row>
    <row r="2545" spans="2:2">
      <c r="B2545" s="62"/>
    </row>
    <row r="2546" spans="2:2">
      <c r="B2546" s="62"/>
    </row>
    <row r="2547" spans="2:2">
      <c r="B2547" s="62"/>
    </row>
    <row r="2548" spans="2:2">
      <c r="B2548" s="62"/>
    </row>
    <row r="2549" spans="2:2">
      <c r="B2549" s="62"/>
    </row>
    <row r="2550" spans="2:2">
      <c r="B2550" s="62"/>
    </row>
    <row r="2551" spans="2:2">
      <c r="B2551" s="62"/>
    </row>
    <row r="2552" spans="2:2">
      <c r="B2552" s="62"/>
    </row>
    <row r="2553" spans="2:2">
      <c r="B2553" s="62"/>
    </row>
    <row r="2554" spans="2:2">
      <c r="B2554" s="62"/>
    </row>
    <row r="2555" spans="2:2">
      <c r="B2555" s="62"/>
    </row>
    <row r="2556" spans="2:2">
      <c r="B2556" s="62"/>
    </row>
    <row r="2557" spans="2:2">
      <c r="B2557" s="62"/>
    </row>
    <row r="2558" spans="2:2">
      <c r="B2558" s="62"/>
    </row>
    <row r="2559" spans="2:2">
      <c r="B2559" s="62"/>
    </row>
    <row r="2560" spans="2:2">
      <c r="B2560" s="62"/>
    </row>
    <row r="2561" spans="2:2">
      <c r="B2561" s="62"/>
    </row>
    <row r="2562" spans="2:2">
      <c r="B2562" s="62"/>
    </row>
    <row r="2563" spans="2:2">
      <c r="B2563" s="62"/>
    </row>
    <row r="2564" spans="2:2">
      <c r="B2564" s="62"/>
    </row>
    <row r="2565" spans="2:2">
      <c r="B2565" s="62"/>
    </row>
    <row r="2566" spans="2:2">
      <c r="B2566" s="62"/>
    </row>
    <row r="2567" spans="2:2">
      <c r="B2567" s="62"/>
    </row>
    <row r="2568" spans="2:2">
      <c r="B2568" s="62"/>
    </row>
    <row r="2569" spans="2:2">
      <c r="B2569" s="62"/>
    </row>
    <row r="2570" spans="2:2">
      <c r="B2570" s="62"/>
    </row>
    <row r="2571" spans="2:2">
      <c r="B2571" s="62"/>
    </row>
    <row r="2572" spans="2:2">
      <c r="B2572" s="62"/>
    </row>
    <row r="2573" spans="2:2">
      <c r="B2573" s="62"/>
    </row>
    <row r="2574" spans="2:2">
      <c r="B2574" s="62"/>
    </row>
    <row r="2575" spans="2:2">
      <c r="B2575" s="62"/>
    </row>
    <row r="2576" spans="2:2">
      <c r="B2576" s="62"/>
    </row>
    <row r="2577" spans="2:2">
      <c r="B2577" s="62"/>
    </row>
    <row r="2578" spans="2:2">
      <c r="B2578" s="62"/>
    </row>
    <row r="2579" spans="2:2">
      <c r="B2579" s="62"/>
    </row>
    <row r="2580" spans="2:2">
      <c r="B2580" s="62"/>
    </row>
    <row r="2581" spans="2:2">
      <c r="B2581" s="62"/>
    </row>
    <row r="2582" spans="2:2">
      <c r="B2582" s="62"/>
    </row>
    <row r="2583" spans="2:2">
      <c r="B2583" s="62"/>
    </row>
    <row r="2584" spans="2:2">
      <c r="B2584" s="62"/>
    </row>
    <row r="2585" spans="2:2">
      <c r="B2585" s="62"/>
    </row>
    <row r="2586" spans="2:2">
      <c r="B2586" s="62"/>
    </row>
    <row r="2587" spans="2:2">
      <c r="B2587" s="62"/>
    </row>
    <row r="2588" spans="2:2">
      <c r="B2588" s="62"/>
    </row>
    <row r="2589" spans="2:2">
      <c r="B2589" s="62"/>
    </row>
    <row r="2590" spans="2:2">
      <c r="B2590" s="62"/>
    </row>
    <row r="2591" spans="2:2">
      <c r="B2591" s="62"/>
    </row>
    <row r="2592" spans="2:2">
      <c r="B2592" s="62"/>
    </row>
    <row r="2593" spans="2:2">
      <c r="B2593" s="62"/>
    </row>
    <row r="2594" spans="2:2">
      <c r="B2594" s="62"/>
    </row>
    <row r="2595" spans="2:2">
      <c r="B2595" s="62"/>
    </row>
    <row r="2596" spans="2:2">
      <c r="B2596" s="62"/>
    </row>
    <row r="2597" spans="2:2">
      <c r="B2597" s="62"/>
    </row>
    <row r="2598" spans="2:2">
      <c r="B2598" s="62"/>
    </row>
    <row r="2599" spans="2:2">
      <c r="B2599" s="62"/>
    </row>
    <row r="2600" spans="2:2">
      <c r="B2600" s="62"/>
    </row>
    <row r="2601" spans="2:2">
      <c r="B2601" s="62"/>
    </row>
    <row r="2602" spans="2:2">
      <c r="B2602" s="62"/>
    </row>
    <row r="2603" spans="2:2">
      <c r="B2603" s="62"/>
    </row>
    <row r="2604" spans="2:2">
      <c r="B2604" s="62"/>
    </row>
    <row r="2605" spans="2:2">
      <c r="B2605" s="62"/>
    </row>
    <row r="2606" spans="2:2">
      <c r="B2606" s="62"/>
    </row>
    <row r="2607" spans="2:2">
      <c r="B2607" s="62"/>
    </row>
    <row r="2608" spans="2:2">
      <c r="B2608" s="62"/>
    </row>
    <row r="2609" spans="2:2">
      <c r="B2609" s="62"/>
    </row>
    <row r="2610" spans="2:2">
      <c r="B2610" s="62"/>
    </row>
    <row r="2611" spans="2:2">
      <c r="B2611" s="62"/>
    </row>
    <row r="2612" spans="2:2">
      <c r="B2612" s="62"/>
    </row>
    <row r="2613" spans="2:2">
      <c r="B2613" s="62"/>
    </row>
    <row r="2614" spans="2:2">
      <c r="B2614" s="62"/>
    </row>
    <row r="2615" spans="2:2">
      <c r="B2615" s="62"/>
    </row>
    <row r="2616" spans="2:2">
      <c r="B2616" s="62"/>
    </row>
    <row r="2617" spans="2:2">
      <c r="B2617" s="62"/>
    </row>
    <row r="2618" spans="2:2">
      <c r="B2618" s="62"/>
    </row>
    <row r="2619" spans="2:2">
      <c r="B2619" s="62"/>
    </row>
    <row r="2620" spans="2:2">
      <c r="B2620" s="62"/>
    </row>
    <row r="2621" spans="2:2">
      <c r="B2621" s="62"/>
    </row>
    <row r="2622" spans="2:2">
      <c r="B2622" s="62"/>
    </row>
    <row r="2623" spans="2:2">
      <c r="B2623" s="62"/>
    </row>
    <row r="2624" spans="2:2">
      <c r="B2624" s="62"/>
    </row>
    <row r="2625" spans="2:2">
      <c r="B2625" s="62"/>
    </row>
    <row r="2626" spans="2:2">
      <c r="B2626" s="62"/>
    </row>
    <row r="2627" spans="2:2">
      <c r="B2627" s="62"/>
    </row>
    <row r="2628" spans="2:2">
      <c r="B2628" s="62"/>
    </row>
    <row r="2629" spans="2:2">
      <c r="B2629" s="62"/>
    </row>
    <row r="2630" spans="2:2">
      <c r="B2630" s="62"/>
    </row>
    <row r="2631" spans="2:2">
      <c r="B2631" s="62"/>
    </row>
    <row r="2632" spans="2:2">
      <c r="B2632" s="62"/>
    </row>
    <row r="2633" spans="2:2">
      <c r="B2633" s="62"/>
    </row>
    <row r="2634" spans="2:2">
      <c r="B2634" s="62"/>
    </row>
    <row r="2635" spans="2:2">
      <c r="B2635" s="62"/>
    </row>
    <row r="2636" spans="2:2">
      <c r="B2636" s="62"/>
    </row>
    <row r="2637" spans="2:2">
      <c r="B2637" s="62"/>
    </row>
    <row r="2638" spans="2:2">
      <c r="B2638" s="62"/>
    </row>
    <row r="2639" spans="2:2">
      <c r="B2639" s="62"/>
    </row>
    <row r="2640" spans="2:2">
      <c r="B2640" s="62"/>
    </row>
    <row r="2641" spans="2:2">
      <c r="B2641" s="62"/>
    </row>
    <row r="2642" spans="2:2">
      <c r="B2642" s="62"/>
    </row>
    <row r="2643" spans="2:2">
      <c r="B2643" s="62"/>
    </row>
    <row r="2644" spans="2:2">
      <c r="B2644" s="62"/>
    </row>
    <row r="2645" spans="2:2">
      <c r="B2645" s="62"/>
    </row>
    <row r="2646" spans="2:2">
      <c r="B2646" s="62"/>
    </row>
    <row r="2647" spans="2:2">
      <c r="B2647" s="62"/>
    </row>
    <row r="2648" spans="2:2">
      <c r="B2648" s="62"/>
    </row>
    <row r="2649" spans="2:2">
      <c r="B2649" s="62"/>
    </row>
    <row r="2650" spans="2:2">
      <c r="B2650" s="62"/>
    </row>
    <row r="2651" spans="2:2">
      <c r="B2651" s="62"/>
    </row>
    <row r="2652" spans="2:2">
      <c r="B2652" s="62"/>
    </row>
    <row r="2653" spans="2:2">
      <c r="B2653" s="62"/>
    </row>
    <row r="2654" spans="2:2">
      <c r="B2654" s="62"/>
    </row>
    <row r="2655" spans="2:2">
      <c r="B2655" s="62"/>
    </row>
    <row r="2656" spans="2:2">
      <c r="B2656" s="62"/>
    </row>
    <row r="2657" spans="2:2">
      <c r="B2657" s="62"/>
    </row>
    <row r="2658" spans="2:2">
      <c r="B2658" s="62"/>
    </row>
    <row r="2659" spans="2:2">
      <c r="B2659" s="62"/>
    </row>
    <row r="2660" spans="2:2">
      <c r="B2660" s="62"/>
    </row>
    <row r="2661" spans="2:2">
      <c r="B2661" s="62"/>
    </row>
    <row r="2662" spans="2:2">
      <c r="B2662" s="62"/>
    </row>
    <row r="2663" spans="2:2">
      <c r="B2663" s="62"/>
    </row>
    <row r="2664" spans="2:2">
      <c r="B2664" s="62"/>
    </row>
    <row r="2665" spans="2:2">
      <c r="B2665" s="62"/>
    </row>
    <row r="2666" spans="2:2">
      <c r="B2666" s="62"/>
    </row>
    <row r="2667" spans="2:2">
      <c r="B2667" s="62"/>
    </row>
    <row r="2668" spans="2:2">
      <c r="B2668" s="62"/>
    </row>
    <row r="2669" spans="2:2">
      <c r="B2669" s="62"/>
    </row>
    <row r="2670" spans="2:2">
      <c r="B2670" s="62"/>
    </row>
    <row r="2671" spans="2:2">
      <c r="B2671" s="62"/>
    </row>
    <row r="2672" spans="2:2">
      <c r="B2672" s="62"/>
    </row>
    <row r="2673" spans="2:2">
      <c r="B2673" s="62"/>
    </row>
    <row r="2674" spans="2:2">
      <c r="B2674" s="62"/>
    </row>
    <row r="2675" spans="2:2">
      <c r="B2675" s="62"/>
    </row>
    <row r="2676" spans="2:2">
      <c r="B2676" s="62"/>
    </row>
    <row r="2677" spans="2:2">
      <c r="B2677" s="62"/>
    </row>
    <row r="2678" spans="2:2">
      <c r="B2678" s="62"/>
    </row>
    <row r="2679" spans="2:2">
      <c r="B2679" s="62"/>
    </row>
    <row r="2680" spans="2:2">
      <c r="B2680" s="62"/>
    </row>
    <row r="2681" spans="2:2">
      <c r="B2681" s="62"/>
    </row>
    <row r="2682" spans="2:2">
      <c r="B2682" s="62"/>
    </row>
    <row r="2683" spans="2:2">
      <c r="B2683" s="62"/>
    </row>
    <row r="2684" spans="2:2">
      <c r="B2684" s="62"/>
    </row>
    <row r="2685" spans="2:2">
      <c r="B2685" s="62"/>
    </row>
    <row r="2686" spans="2:2">
      <c r="B2686" s="62"/>
    </row>
    <row r="2687" spans="2:2">
      <c r="B2687" s="62"/>
    </row>
    <row r="2688" spans="2:2">
      <c r="B2688" s="62"/>
    </row>
    <row r="2689" spans="2:2">
      <c r="B2689" s="62"/>
    </row>
    <row r="2690" spans="2:2">
      <c r="B2690" s="62"/>
    </row>
    <row r="2691" spans="2:2">
      <c r="B2691" s="62"/>
    </row>
    <row r="2692" spans="2:2">
      <c r="B2692" s="62"/>
    </row>
    <row r="2693" spans="2:2">
      <c r="B2693" s="62"/>
    </row>
    <row r="2694" spans="2:2">
      <c r="B2694" s="62"/>
    </row>
    <row r="2695" spans="2:2">
      <c r="B2695" s="62"/>
    </row>
    <row r="2696" spans="2:2">
      <c r="B2696" s="62"/>
    </row>
    <row r="2697" spans="2:2">
      <c r="B2697" s="62"/>
    </row>
    <row r="2698" spans="2:2">
      <c r="B2698" s="62"/>
    </row>
    <row r="2699" spans="2:2">
      <c r="B2699" s="62"/>
    </row>
    <row r="2700" spans="2:2">
      <c r="B2700" s="62"/>
    </row>
    <row r="2701" spans="2:2">
      <c r="B2701" s="62"/>
    </row>
    <row r="2702" spans="2:2">
      <c r="B2702" s="62"/>
    </row>
    <row r="2703" spans="2:2">
      <c r="B2703" s="62"/>
    </row>
    <row r="2704" spans="2:2">
      <c r="B2704" s="62"/>
    </row>
    <row r="2705" spans="2:2">
      <c r="B2705" s="62"/>
    </row>
    <row r="2706" spans="2:2">
      <c r="B2706" s="62"/>
    </row>
    <row r="2707" spans="2:2">
      <c r="B2707" s="62"/>
    </row>
    <row r="2708" spans="2:2">
      <c r="B2708" s="62"/>
    </row>
    <row r="2709" spans="2:2">
      <c r="B2709" s="62"/>
    </row>
    <row r="2710" spans="2:2">
      <c r="B2710" s="62"/>
    </row>
    <row r="2711" spans="2:2">
      <c r="B2711" s="62"/>
    </row>
    <row r="2712" spans="2:2">
      <c r="B2712" s="62"/>
    </row>
    <row r="2713" spans="2:2">
      <c r="B2713" s="62"/>
    </row>
    <row r="2714" spans="2:2">
      <c r="B2714" s="62"/>
    </row>
    <row r="2715" spans="2:2">
      <c r="B2715" s="62"/>
    </row>
    <row r="2716" spans="2:2">
      <c r="B2716" s="62"/>
    </row>
    <row r="2717" spans="2:2">
      <c r="B2717" s="62"/>
    </row>
    <row r="2718" spans="2:2">
      <c r="B2718" s="62"/>
    </row>
    <row r="2719" spans="2:2">
      <c r="B2719" s="62"/>
    </row>
    <row r="2720" spans="2:2">
      <c r="B2720" s="62"/>
    </row>
    <row r="2721" spans="2:2">
      <c r="B2721" s="62"/>
    </row>
    <row r="2722" spans="2:2">
      <c r="B2722" s="62"/>
    </row>
    <row r="2723" spans="2:2">
      <c r="B2723" s="62"/>
    </row>
    <row r="2724" spans="2:2">
      <c r="B2724" s="62"/>
    </row>
    <row r="2725" spans="2:2">
      <c r="B2725" s="62"/>
    </row>
    <row r="2726" spans="2:2">
      <c r="B2726" s="62"/>
    </row>
    <row r="2727" spans="2:2">
      <c r="B2727" s="62"/>
    </row>
    <row r="2728" spans="2:2">
      <c r="B2728" s="62"/>
    </row>
    <row r="2729" spans="2:2">
      <c r="B2729" s="62"/>
    </row>
    <row r="2730" spans="2:2">
      <c r="B2730" s="62"/>
    </row>
    <row r="2731" spans="2:2">
      <c r="B2731" s="62"/>
    </row>
    <row r="2732" spans="2:2">
      <c r="B2732" s="62"/>
    </row>
    <row r="2733" spans="2:2">
      <c r="B2733" s="62"/>
    </row>
    <row r="2734" spans="2:2">
      <c r="B2734" s="62"/>
    </row>
    <row r="2735" spans="2:2">
      <c r="B2735" s="62"/>
    </row>
    <row r="2736" spans="2:2">
      <c r="B2736" s="62"/>
    </row>
    <row r="2737" spans="2:2">
      <c r="B2737" s="62"/>
    </row>
    <row r="2738" spans="2:2">
      <c r="B2738" s="62"/>
    </row>
    <row r="2739" spans="2:2">
      <c r="B2739" s="62"/>
    </row>
    <row r="2740" spans="2:2">
      <c r="B2740" s="62"/>
    </row>
    <row r="2741" spans="2:2">
      <c r="B2741" s="62"/>
    </row>
    <row r="2742" spans="2:2">
      <c r="B2742" s="62"/>
    </row>
    <row r="2743" spans="2:2">
      <c r="B2743" s="62"/>
    </row>
    <row r="2744" spans="2:2">
      <c r="B2744" s="62"/>
    </row>
    <row r="2745" spans="2:2">
      <c r="B2745" s="62"/>
    </row>
    <row r="2746" spans="2:2">
      <c r="B2746" s="62"/>
    </row>
    <row r="2747" spans="2:2">
      <c r="B2747" s="62"/>
    </row>
    <row r="2748" spans="2:2">
      <c r="B2748" s="62"/>
    </row>
    <row r="2749" spans="2:2">
      <c r="B2749" s="62"/>
    </row>
    <row r="2750" spans="2:2">
      <c r="B2750" s="62"/>
    </row>
    <row r="2751" spans="2:2">
      <c r="B2751" s="62"/>
    </row>
    <row r="2752" spans="2:2">
      <c r="B2752" s="62"/>
    </row>
    <row r="2753" spans="2:2">
      <c r="B2753" s="62"/>
    </row>
    <row r="2754" spans="2:2">
      <c r="B2754" s="62"/>
    </row>
    <row r="2755" spans="2:2">
      <c r="B2755" s="62"/>
    </row>
    <row r="2756" spans="2:2">
      <c r="B2756" s="62"/>
    </row>
    <row r="2757" spans="2:2">
      <c r="B2757" s="62"/>
    </row>
    <row r="2758" spans="2:2">
      <c r="B2758" s="62"/>
    </row>
    <row r="2759" spans="2:2">
      <c r="B2759" s="62"/>
    </row>
    <row r="2760" spans="2:2">
      <c r="B2760" s="62"/>
    </row>
    <row r="2761" spans="2:2">
      <c r="B2761" s="62"/>
    </row>
    <row r="2762" spans="2:2">
      <c r="B2762" s="62"/>
    </row>
    <row r="2763" spans="2:2">
      <c r="B2763" s="62"/>
    </row>
    <row r="2764" spans="2:2">
      <c r="B2764" s="62"/>
    </row>
    <row r="2765" spans="2:2">
      <c r="B2765" s="62"/>
    </row>
    <row r="2766" spans="2:2">
      <c r="B2766" s="62"/>
    </row>
    <row r="2767" spans="2:2">
      <c r="B2767" s="62"/>
    </row>
    <row r="2768" spans="2:2">
      <c r="B2768" s="62"/>
    </row>
    <row r="2769" spans="2:2">
      <c r="B2769" s="62"/>
    </row>
    <row r="2770" spans="2:2">
      <c r="B2770" s="62"/>
    </row>
    <row r="2771" spans="2:2">
      <c r="B2771" s="62"/>
    </row>
    <row r="2772" spans="2:2">
      <c r="B2772" s="62"/>
    </row>
    <row r="2773" spans="2:2">
      <c r="B2773" s="62"/>
    </row>
    <row r="2774" spans="2:2">
      <c r="B2774" s="62"/>
    </row>
    <row r="2775" spans="2:2">
      <c r="B2775" s="62"/>
    </row>
    <row r="2776" spans="2:2">
      <c r="B2776" s="62"/>
    </row>
    <row r="2777" spans="2:2">
      <c r="B2777" s="62"/>
    </row>
    <row r="2778" spans="2:2">
      <c r="B2778" s="62"/>
    </row>
    <row r="2779" spans="2:2">
      <c r="B2779" s="62"/>
    </row>
    <row r="2780" spans="2:2">
      <c r="B2780" s="62"/>
    </row>
    <row r="2781" spans="2:2">
      <c r="B2781" s="62"/>
    </row>
    <row r="2782" spans="2:2">
      <c r="B2782" s="62"/>
    </row>
    <row r="2783" spans="2:2">
      <c r="B2783" s="62"/>
    </row>
    <row r="2784" spans="2:2">
      <c r="B2784" s="62"/>
    </row>
    <row r="2785" spans="2:2">
      <c r="B2785" s="62"/>
    </row>
    <row r="2786" spans="2:2">
      <c r="B2786" s="62"/>
    </row>
    <row r="2787" spans="2:2">
      <c r="B2787" s="62"/>
    </row>
    <row r="2788" spans="2:2">
      <c r="B2788" s="62"/>
    </row>
    <row r="2789" spans="2:2">
      <c r="B2789" s="62"/>
    </row>
    <row r="2790" spans="2:2">
      <c r="B2790" s="62"/>
    </row>
    <row r="2791" spans="2:2">
      <c r="B2791" s="62"/>
    </row>
    <row r="2792" spans="2:2">
      <c r="B2792" s="62"/>
    </row>
    <row r="2793" spans="2:2">
      <c r="B2793" s="62"/>
    </row>
    <row r="2794" spans="2:2">
      <c r="B2794" s="62"/>
    </row>
    <row r="2795" spans="2:2">
      <c r="B2795" s="62"/>
    </row>
    <row r="2796" spans="2:2">
      <c r="B2796" s="62"/>
    </row>
    <row r="2797" spans="2:2">
      <c r="B2797" s="62"/>
    </row>
    <row r="2798" spans="2:2">
      <c r="B2798" s="62"/>
    </row>
    <row r="2799" spans="2:2">
      <c r="B2799" s="62"/>
    </row>
    <row r="2800" spans="2:2">
      <c r="B2800" s="62"/>
    </row>
    <row r="2801" spans="2:2">
      <c r="B2801" s="62"/>
    </row>
    <row r="2802" spans="2:2">
      <c r="B2802" s="62"/>
    </row>
    <row r="2803" spans="2:2">
      <c r="B2803" s="62"/>
    </row>
    <row r="2804" spans="2:2">
      <c r="B2804" s="62"/>
    </row>
    <row r="2805" spans="2:2">
      <c r="B2805" s="62"/>
    </row>
    <row r="2806" spans="2:2">
      <c r="B2806" s="62"/>
    </row>
    <row r="2807" spans="2:2">
      <c r="B2807" s="62"/>
    </row>
    <row r="2808" spans="2:2">
      <c r="B2808" s="62"/>
    </row>
    <row r="2809" spans="2:2">
      <c r="B2809" s="62"/>
    </row>
    <row r="2810" spans="2:2">
      <c r="B2810" s="62"/>
    </row>
    <row r="2811" spans="2:2">
      <c r="B2811" s="62"/>
    </row>
    <row r="2812" spans="2:2">
      <c r="B2812" s="62"/>
    </row>
    <row r="2813" spans="2:2">
      <c r="B2813" s="62"/>
    </row>
    <row r="2814" spans="2:2">
      <c r="B2814" s="62"/>
    </row>
    <row r="2815" spans="2:2">
      <c r="B2815" s="62"/>
    </row>
    <row r="2816" spans="2:2">
      <c r="B2816" s="62"/>
    </row>
    <row r="2817" spans="2:2">
      <c r="B2817" s="62"/>
    </row>
    <row r="2818" spans="2:2">
      <c r="B2818" s="62"/>
    </row>
    <row r="2819" spans="2:2">
      <c r="B2819" s="62"/>
    </row>
    <row r="2820" spans="2:2">
      <c r="B2820" s="62"/>
    </row>
    <row r="2821" spans="2:2">
      <c r="B2821" s="62"/>
    </row>
    <row r="2822" spans="2:2">
      <c r="B2822" s="62"/>
    </row>
    <row r="2823" spans="2:2">
      <c r="B2823" s="62"/>
    </row>
    <row r="2824" spans="2:2">
      <c r="B2824" s="62"/>
    </row>
    <row r="2825" spans="2:2">
      <c r="B2825" s="62"/>
    </row>
    <row r="2826" spans="2:2">
      <c r="B2826" s="62"/>
    </row>
    <row r="2827" spans="2:2">
      <c r="B2827" s="62"/>
    </row>
    <row r="2828" spans="2:2">
      <c r="B2828" s="62"/>
    </row>
    <row r="2829" spans="2:2">
      <c r="B2829" s="62"/>
    </row>
    <row r="2830" spans="2:2">
      <c r="B2830" s="62"/>
    </row>
    <row r="2831" spans="2:2">
      <c r="B2831" s="62"/>
    </row>
    <row r="2832" spans="2:2">
      <c r="B2832" s="62"/>
    </row>
    <row r="2833" spans="2:2">
      <c r="B2833" s="62"/>
    </row>
    <row r="2834" spans="2:2">
      <c r="B2834" s="62"/>
    </row>
    <row r="2835" spans="2:2">
      <c r="B2835" s="62"/>
    </row>
    <row r="2836" spans="2:2">
      <c r="B2836" s="62"/>
    </row>
    <row r="2837" spans="2:2">
      <c r="B2837" s="62"/>
    </row>
    <row r="2838" spans="2:2">
      <c r="B2838" s="62"/>
    </row>
    <row r="2839" spans="2:2">
      <c r="B2839" s="62"/>
    </row>
    <row r="2840" spans="2:2">
      <c r="B2840" s="62"/>
    </row>
    <row r="2841" spans="2:2">
      <c r="B2841" s="62"/>
    </row>
    <row r="2842" spans="2:2">
      <c r="B2842" s="62"/>
    </row>
    <row r="2843" spans="2:2">
      <c r="B2843" s="62"/>
    </row>
    <row r="2844" spans="2:2">
      <c r="B2844" s="62"/>
    </row>
    <row r="2845" spans="2:2">
      <c r="B2845" s="62"/>
    </row>
    <row r="2846" spans="2:2">
      <c r="B2846" s="62"/>
    </row>
    <row r="2847" spans="2:2">
      <c r="B2847" s="62"/>
    </row>
    <row r="2848" spans="2:2">
      <c r="B2848" s="62"/>
    </row>
    <row r="2849" spans="2:2">
      <c r="B2849" s="62"/>
    </row>
    <row r="2850" spans="2:2">
      <c r="B2850" s="62"/>
    </row>
    <row r="2851" spans="2:2">
      <c r="B2851" s="62"/>
    </row>
    <row r="2852" spans="2:2">
      <c r="B2852" s="62"/>
    </row>
    <row r="2853" spans="2:2">
      <c r="B2853" s="62"/>
    </row>
    <row r="2854" spans="2:2">
      <c r="B2854" s="62"/>
    </row>
    <row r="2855" spans="2:2">
      <c r="B2855" s="62"/>
    </row>
    <row r="2856" spans="2:2">
      <c r="B2856" s="62"/>
    </row>
    <row r="2857" spans="2:2">
      <c r="B2857" s="62"/>
    </row>
    <row r="2858" spans="2:2">
      <c r="B2858" s="62"/>
    </row>
    <row r="2859" spans="2:2">
      <c r="B2859" s="62"/>
    </row>
    <row r="2860" spans="2:2">
      <c r="B2860" s="62"/>
    </row>
    <row r="2861" spans="2:2">
      <c r="B2861" s="62"/>
    </row>
    <row r="2862" spans="2:2">
      <c r="B2862" s="62"/>
    </row>
    <row r="2863" spans="2:2">
      <c r="B2863" s="62"/>
    </row>
    <row r="2864" spans="2:2">
      <c r="B2864" s="62"/>
    </row>
    <row r="2865" spans="2:2">
      <c r="B2865" s="62"/>
    </row>
    <row r="2866" spans="2:2">
      <c r="B2866" s="62"/>
    </row>
    <row r="2867" spans="2:2">
      <c r="B2867" s="62"/>
    </row>
    <row r="2868" spans="2:2">
      <c r="B2868" s="62"/>
    </row>
    <row r="2869" spans="2:2">
      <c r="B2869" s="62"/>
    </row>
    <row r="2870" spans="2:2">
      <c r="B2870" s="62"/>
    </row>
    <row r="2871" spans="2:2">
      <c r="B2871" s="62"/>
    </row>
    <row r="2872" spans="2:2">
      <c r="B2872" s="62"/>
    </row>
    <row r="2873" spans="2:2">
      <c r="B2873" s="62"/>
    </row>
    <row r="2874" spans="2:2">
      <c r="B2874" s="62"/>
    </row>
    <row r="2875" spans="2:2">
      <c r="B2875" s="62"/>
    </row>
    <row r="2876" spans="2:2">
      <c r="B2876" s="62"/>
    </row>
    <row r="2877" spans="2:2">
      <c r="B2877" s="62"/>
    </row>
    <row r="2878" spans="2:2">
      <c r="B2878" s="62"/>
    </row>
    <row r="2879" spans="2:2">
      <c r="B2879" s="62"/>
    </row>
    <row r="2880" spans="2:2">
      <c r="B2880" s="62"/>
    </row>
    <row r="2881" spans="2:2">
      <c r="B2881" s="62"/>
    </row>
    <row r="2882" spans="2:2">
      <c r="B2882" s="62"/>
    </row>
    <row r="2883" spans="2:2">
      <c r="B2883" s="62"/>
    </row>
    <row r="2884" spans="2:2">
      <c r="B2884" s="62"/>
    </row>
    <row r="2885" spans="2:2">
      <c r="B2885" s="62"/>
    </row>
    <row r="2886" spans="2:2">
      <c r="B2886" s="62"/>
    </row>
    <row r="2887" spans="2:2">
      <c r="B2887" s="62"/>
    </row>
    <row r="2888" spans="2:2">
      <c r="B2888" s="62"/>
    </row>
    <row r="2889" spans="2:2">
      <c r="B2889" s="62"/>
    </row>
    <row r="2890" spans="2:2">
      <c r="B2890" s="62"/>
    </row>
    <row r="2891" spans="2:2">
      <c r="B2891" s="62"/>
    </row>
    <row r="2892" spans="2:2">
      <c r="B2892" s="62"/>
    </row>
    <row r="2893" spans="2:2">
      <c r="B2893" s="62"/>
    </row>
    <row r="2894" spans="2:2">
      <c r="B2894" s="62"/>
    </row>
    <row r="2895" spans="2:2">
      <c r="B2895" s="62"/>
    </row>
    <row r="2896" spans="2:2">
      <c r="B2896" s="62"/>
    </row>
    <row r="2897" spans="2:2">
      <c r="B2897" s="62"/>
    </row>
    <row r="2898" spans="2:2">
      <c r="B2898" s="62"/>
    </row>
    <row r="2899" spans="2:2">
      <c r="B2899" s="62"/>
    </row>
    <row r="2900" spans="2:2">
      <c r="B2900" s="62"/>
    </row>
    <row r="2901" spans="2:2">
      <c r="B2901" s="62"/>
    </row>
    <row r="2902" spans="2:2">
      <c r="B2902" s="62"/>
    </row>
    <row r="2903" spans="2:2">
      <c r="B2903" s="62"/>
    </row>
    <row r="2904" spans="2:2">
      <c r="B2904" s="62"/>
    </row>
    <row r="2905" spans="2:2">
      <c r="B2905" s="62"/>
    </row>
    <row r="2906" spans="2:2">
      <c r="B2906" s="62"/>
    </row>
    <row r="2907" spans="2:2">
      <c r="B2907" s="62"/>
    </row>
    <row r="2908" spans="2:2">
      <c r="B2908" s="62"/>
    </row>
    <row r="2909" spans="2:2">
      <c r="B2909" s="62"/>
    </row>
    <row r="2910" spans="2:2">
      <c r="B2910" s="62"/>
    </row>
    <row r="2911" spans="2:2">
      <c r="B2911" s="62"/>
    </row>
    <row r="2912" spans="2:2">
      <c r="B2912" s="62"/>
    </row>
    <row r="2913" spans="2:2">
      <c r="B2913" s="62"/>
    </row>
    <row r="2914" spans="2:2">
      <c r="B2914" s="62"/>
    </row>
    <row r="2915" spans="2:2">
      <c r="B2915" s="62"/>
    </row>
    <row r="2916" spans="2:2">
      <c r="B2916" s="62"/>
    </row>
    <row r="2917" spans="2:2">
      <c r="B2917" s="62"/>
    </row>
    <row r="2918" spans="2:2">
      <c r="B2918" s="62"/>
    </row>
    <row r="2919" spans="2:2">
      <c r="B2919" s="62"/>
    </row>
    <row r="2920" spans="2:2">
      <c r="B2920" s="62"/>
    </row>
    <row r="2921" spans="2:2">
      <c r="B2921" s="62"/>
    </row>
    <row r="2922" spans="2:2">
      <c r="B2922" s="62"/>
    </row>
    <row r="2923" spans="2:2">
      <c r="B2923" s="62"/>
    </row>
    <row r="2924" spans="2:2">
      <c r="B2924" s="62"/>
    </row>
    <row r="2925" spans="2:2">
      <c r="B2925" s="62"/>
    </row>
    <row r="2926" spans="2:2">
      <c r="B2926" s="62"/>
    </row>
    <row r="2927" spans="2:2">
      <c r="B2927" s="62"/>
    </row>
    <row r="2928" spans="2:2">
      <c r="B2928" s="62"/>
    </row>
    <row r="2929" spans="2:2">
      <c r="B2929" s="62"/>
    </row>
    <row r="2930" spans="2:2">
      <c r="B2930" s="62"/>
    </row>
    <row r="2931" spans="2:2">
      <c r="B2931" s="62"/>
    </row>
    <row r="2932" spans="2:2">
      <c r="B2932" s="62"/>
    </row>
    <row r="2933" spans="2:2">
      <c r="B2933" s="62"/>
    </row>
    <row r="2934" spans="2:2">
      <c r="B2934" s="62"/>
    </row>
    <row r="2935" spans="2:2">
      <c r="B2935" s="62"/>
    </row>
    <row r="2936" spans="2:2">
      <c r="B2936" s="62"/>
    </row>
    <row r="2937" spans="2:2">
      <c r="B2937" s="62"/>
    </row>
    <row r="2938" spans="2:2">
      <c r="B2938" s="62"/>
    </row>
    <row r="2939" spans="2:2">
      <c r="B2939" s="62"/>
    </row>
    <row r="2940" spans="2:2">
      <c r="B2940" s="62"/>
    </row>
    <row r="2941" spans="2:2">
      <c r="B2941" s="62"/>
    </row>
    <row r="2942" spans="2:2">
      <c r="B2942" s="62"/>
    </row>
    <row r="2943" spans="2:2">
      <c r="B2943" s="62"/>
    </row>
    <row r="2944" spans="2:2">
      <c r="B2944" s="62"/>
    </row>
    <row r="2945" spans="2:2">
      <c r="B2945" s="62"/>
    </row>
    <row r="2946" spans="2:2">
      <c r="B2946" s="62"/>
    </row>
    <row r="2947" spans="2:2">
      <c r="B2947" s="62"/>
    </row>
    <row r="2948" spans="2:2">
      <c r="B2948" s="62"/>
    </row>
    <row r="2949" spans="2:2">
      <c r="B2949" s="62"/>
    </row>
    <row r="2950" spans="2:2">
      <c r="B2950" s="62"/>
    </row>
    <row r="2951" spans="2:2">
      <c r="B2951" s="62"/>
    </row>
    <row r="2952" spans="2:2">
      <c r="B2952" s="62"/>
    </row>
    <row r="2953" spans="2:2">
      <c r="B2953" s="62"/>
    </row>
    <row r="2954" spans="2:2">
      <c r="B2954" s="62"/>
    </row>
    <row r="2955" spans="2:2">
      <c r="B2955" s="62"/>
    </row>
    <row r="2956" spans="2:2">
      <c r="B2956" s="62"/>
    </row>
    <row r="2957" spans="2:2">
      <c r="B2957" s="62"/>
    </row>
    <row r="2958" spans="2:2">
      <c r="B2958" s="62"/>
    </row>
    <row r="2959" spans="2:2">
      <c r="B2959" s="62"/>
    </row>
    <row r="2960" spans="2:2">
      <c r="B2960" s="62"/>
    </row>
    <row r="2961" spans="2:2">
      <c r="B2961" s="62"/>
    </row>
    <row r="2962" spans="2:2">
      <c r="B2962" s="62"/>
    </row>
    <row r="2963" spans="2:2">
      <c r="B2963" s="62"/>
    </row>
    <row r="2964" spans="2:2">
      <c r="B2964" s="62"/>
    </row>
    <row r="2965" spans="2:2">
      <c r="B2965" s="62"/>
    </row>
    <row r="2966" spans="2:2">
      <c r="B2966" s="62"/>
    </row>
    <row r="2967" spans="2:2">
      <c r="B2967" s="62"/>
    </row>
    <row r="2968" spans="2:2">
      <c r="B2968" s="62"/>
    </row>
    <row r="2969" spans="2:2">
      <c r="B2969" s="62"/>
    </row>
    <row r="2970" spans="2:2">
      <c r="B2970" s="62"/>
    </row>
    <row r="2971" spans="2:2">
      <c r="B2971" s="62"/>
    </row>
    <row r="2972" spans="2:2">
      <c r="B2972" s="62"/>
    </row>
    <row r="2973" spans="2:2">
      <c r="B2973" s="62"/>
    </row>
    <row r="2974" spans="2:2">
      <c r="B2974" s="62"/>
    </row>
    <row r="2975" spans="2:2">
      <c r="B2975" s="62"/>
    </row>
    <row r="2976" spans="2:2">
      <c r="B2976" s="62"/>
    </row>
    <row r="2977" spans="2:2">
      <c r="B2977" s="62"/>
    </row>
    <row r="2978" spans="2:2">
      <c r="B2978" s="62"/>
    </row>
    <row r="2979" spans="2:2">
      <c r="B2979" s="62"/>
    </row>
    <row r="2980" spans="2:2">
      <c r="B2980" s="62"/>
    </row>
    <row r="2981" spans="2:2">
      <c r="B2981" s="62"/>
    </row>
    <row r="2982" spans="2:2">
      <c r="B2982" s="62"/>
    </row>
    <row r="2983" spans="2:2">
      <c r="B2983" s="62"/>
    </row>
    <row r="2984" spans="2:2">
      <c r="B2984" s="62"/>
    </row>
    <row r="2985" spans="2:2">
      <c r="B2985" s="62"/>
    </row>
    <row r="2986" spans="2:2">
      <c r="B2986" s="62"/>
    </row>
    <row r="2987" spans="2:2">
      <c r="B2987" s="62"/>
    </row>
    <row r="2988" spans="2:2">
      <c r="B2988" s="62"/>
    </row>
    <row r="2989" spans="2:2">
      <c r="B2989" s="62"/>
    </row>
    <row r="2990" spans="2:2">
      <c r="B2990" s="62"/>
    </row>
    <row r="2991" spans="2:2">
      <c r="B2991" s="62"/>
    </row>
    <row r="2992" spans="2:2">
      <c r="B2992" s="62"/>
    </row>
    <row r="2993" spans="2:2">
      <c r="B2993" s="62"/>
    </row>
    <row r="2994" spans="2:2">
      <c r="B2994" s="62"/>
    </row>
    <row r="2995" spans="2:2">
      <c r="B2995" s="62"/>
    </row>
    <row r="2996" spans="2:2">
      <c r="B2996" s="62"/>
    </row>
    <row r="2997" spans="2:2">
      <c r="B2997" s="62"/>
    </row>
    <row r="2998" spans="2:2">
      <c r="B2998" s="62"/>
    </row>
    <row r="2999" spans="2:2">
      <c r="B2999" s="62"/>
    </row>
    <row r="3000" spans="2:2">
      <c r="B3000" s="62"/>
    </row>
    <row r="3001" spans="2:2">
      <c r="B3001" s="62"/>
    </row>
    <row r="3002" spans="2:2">
      <c r="B3002" s="62"/>
    </row>
    <row r="3003" spans="2:2">
      <c r="B3003" s="62"/>
    </row>
    <row r="3004" spans="2:2">
      <c r="B3004" s="62"/>
    </row>
    <row r="3005" spans="2:2">
      <c r="B3005" s="62"/>
    </row>
    <row r="3006" spans="2:2">
      <c r="B3006" s="62"/>
    </row>
    <row r="3007" spans="2:2">
      <c r="B3007" s="62"/>
    </row>
    <row r="3008" spans="2:2">
      <c r="B3008" s="62"/>
    </row>
    <row r="3009" spans="2:2">
      <c r="B3009" s="62"/>
    </row>
    <row r="3010" spans="2:2">
      <c r="B3010" s="62"/>
    </row>
    <row r="3011" spans="2:2">
      <c r="B3011" s="62"/>
    </row>
    <row r="3012" spans="2:2">
      <c r="B3012" s="62"/>
    </row>
    <row r="3013" spans="2:2">
      <c r="B3013" s="62"/>
    </row>
    <row r="3014" spans="2:2">
      <c r="B3014" s="62"/>
    </row>
    <row r="3015" spans="2:2">
      <c r="B3015" s="62"/>
    </row>
    <row r="3016" spans="2:2">
      <c r="B3016" s="62"/>
    </row>
    <row r="3017" spans="2:2">
      <c r="B3017" s="62"/>
    </row>
    <row r="3018" spans="2:2">
      <c r="B3018" s="62"/>
    </row>
    <row r="3019" spans="2:2">
      <c r="B3019" s="62"/>
    </row>
    <row r="3020" spans="2:2">
      <c r="B3020" s="62"/>
    </row>
    <row r="3021" spans="2:2">
      <c r="B3021" s="62"/>
    </row>
    <row r="3022" spans="2:2">
      <c r="B3022" s="62"/>
    </row>
    <row r="3023" spans="2:2">
      <c r="B3023" s="62"/>
    </row>
    <row r="3024" spans="2:2">
      <c r="B3024" s="62"/>
    </row>
    <row r="3025" spans="2:2">
      <c r="B3025" s="62"/>
    </row>
    <row r="3026" spans="2:2">
      <c r="B3026" s="62"/>
    </row>
    <row r="3027" spans="2:2">
      <c r="B3027" s="62"/>
    </row>
    <row r="3028" spans="2:2">
      <c r="B3028" s="62"/>
    </row>
    <row r="3029" spans="2:2">
      <c r="B3029" s="62"/>
    </row>
    <row r="3030" spans="2:2">
      <c r="B3030" s="62"/>
    </row>
    <row r="3031" spans="2:2">
      <c r="B3031" s="62"/>
    </row>
    <row r="3032" spans="2:2">
      <c r="B3032" s="62"/>
    </row>
    <row r="3033" spans="2:2">
      <c r="B3033" s="62"/>
    </row>
    <row r="3034" spans="2:2">
      <c r="B3034" s="62"/>
    </row>
    <row r="3035" spans="2:2">
      <c r="B3035" s="62"/>
    </row>
    <row r="3036" spans="2:2">
      <c r="B3036" s="62"/>
    </row>
    <row r="3037" spans="2:2">
      <c r="B3037" s="62"/>
    </row>
    <row r="3038" spans="2:2">
      <c r="B3038" s="62"/>
    </row>
    <row r="3039" spans="2:2">
      <c r="B3039" s="62"/>
    </row>
    <row r="3040" spans="2:2">
      <c r="B3040" s="62"/>
    </row>
    <row r="3041" spans="2:2">
      <c r="B3041" s="62"/>
    </row>
    <row r="3042" spans="2:2">
      <c r="B3042" s="62"/>
    </row>
    <row r="3043" spans="2:2">
      <c r="B3043" s="62"/>
    </row>
    <row r="3044" spans="2:2">
      <c r="B3044" s="62"/>
    </row>
    <row r="3045" spans="2:2">
      <c r="B3045" s="62"/>
    </row>
    <row r="3046" spans="2:2">
      <c r="B3046" s="62"/>
    </row>
    <row r="3047" spans="2:2">
      <c r="B3047" s="62"/>
    </row>
    <row r="3048" spans="2:2">
      <c r="B3048" s="62"/>
    </row>
    <row r="3049" spans="2:2">
      <c r="B3049" s="62"/>
    </row>
    <row r="3050" spans="2:2">
      <c r="B3050" s="62"/>
    </row>
    <row r="3051" spans="2:2">
      <c r="B3051" s="62"/>
    </row>
    <row r="3052" spans="2:2">
      <c r="B3052" s="62"/>
    </row>
    <row r="3053" spans="2:2">
      <c r="B3053" s="62"/>
    </row>
    <row r="3054" spans="2:2">
      <c r="B3054" s="62"/>
    </row>
    <row r="3055" spans="2:2">
      <c r="B3055" s="62"/>
    </row>
    <row r="3056" spans="2:2">
      <c r="B3056" s="62"/>
    </row>
  </sheetData>
  <mergeCells count="1">
    <mergeCell ref="B4:E4"/>
  </mergeCells>
  <conditionalFormatting sqref="B2">
    <cfRule type="containsText" dxfId="1" priority="2" operator="containsText" text="ERROR">
      <formula>NOT(ISERROR(SEARCH("ERROR",B2)))</formula>
    </cfRule>
  </conditionalFormatting>
  <conditionalFormatting sqref="D2:E2">
    <cfRule type="containsBlanks" dxfId="0" priority="1">
      <formula>LEN(TRIM(D2))=0</formula>
    </cfRule>
  </conditionalFormatting>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D40D-4A83-466F-8686-820F7CA061BD}">
  <sheetPr>
    <pageSetUpPr fitToPage="1"/>
  </sheetPr>
  <dimension ref="B2:Z20"/>
  <sheetViews>
    <sheetView showGridLines="0" showRowColHeaders="0" zoomScaleNormal="100" workbookViewId="0">
      <selection activeCell="B1" sqref="B1"/>
    </sheetView>
  </sheetViews>
  <sheetFormatPr defaultRowHeight="14.5"/>
  <cols>
    <col min="1" max="1" width="1.1796875" customWidth="1"/>
    <col min="2" max="2" width="20.54296875" style="90" customWidth="1"/>
    <col min="3" max="10" width="20.54296875" customWidth="1"/>
    <col min="11" max="11" width="8.81640625" customWidth="1"/>
    <col min="12" max="12" width="9.1796875" customWidth="1"/>
    <col min="26" max="26" width="23.81640625" customWidth="1"/>
  </cols>
  <sheetData>
    <row r="2" spans="2:26">
      <c r="B2" s="838" t="s">
        <v>3288</v>
      </c>
      <c r="C2" s="838"/>
      <c r="D2" s="838"/>
      <c r="E2" s="838"/>
      <c r="F2" s="838"/>
      <c r="G2" s="838"/>
      <c r="H2" s="838"/>
      <c r="I2" s="838"/>
      <c r="J2" s="838"/>
      <c r="K2" s="186"/>
      <c r="U2" s="186"/>
      <c r="V2" s="186"/>
      <c r="W2" s="186"/>
      <c r="X2" s="186"/>
      <c r="Y2" s="186"/>
      <c r="Z2" s="186"/>
    </row>
    <row r="3" spans="2:26" ht="30" customHeight="1">
      <c r="B3" s="839" t="s">
        <v>3289</v>
      </c>
      <c r="C3" s="839"/>
      <c r="D3" s="839"/>
      <c r="E3" s="839"/>
      <c r="F3" s="839"/>
      <c r="G3" s="839"/>
      <c r="H3" s="839"/>
      <c r="I3" s="839"/>
      <c r="J3" s="839"/>
      <c r="K3" s="186"/>
      <c r="U3" s="186"/>
      <c r="V3" s="186"/>
      <c r="W3" s="186"/>
      <c r="X3" s="186"/>
      <c r="Y3" s="186"/>
      <c r="Z3" s="186"/>
    </row>
    <row r="4" spans="2:26" ht="260.14999999999998" customHeight="1">
      <c r="B4" s="837" t="s">
        <v>3290</v>
      </c>
      <c r="C4" s="837"/>
      <c r="D4" s="837"/>
      <c r="E4" s="837"/>
      <c r="F4" s="837"/>
      <c r="G4" s="837"/>
      <c r="H4" s="837"/>
      <c r="I4" s="837"/>
      <c r="J4" s="837"/>
      <c r="K4" s="184"/>
      <c r="M4" s="187"/>
      <c r="N4" s="187"/>
      <c r="O4" s="187"/>
      <c r="P4" s="187"/>
      <c r="Q4" s="187"/>
      <c r="R4" s="187"/>
      <c r="S4" s="187"/>
      <c r="T4" s="187"/>
      <c r="U4" s="184"/>
      <c r="V4" s="184"/>
      <c r="W4" s="184"/>
      <c r="X4" s="184"/>
      <c r="Y4" s="184"/>
      <c r="Z4" s="184"/>
    </row>
    <row r="5" spans="2:26" ht="160" customHeight="1">
      <c r="B5" s="837" t="s">
        <v>3291</v>
      </c>
      <c r="C5" s="837"/>
      <c r="D5" s="837"/>
      <c r="E5" s="837"/>
      <c r="F5" s="837"/>
      <c r="G5" s="837"/>
      <c r="H5" s="837"/>
      <c r="I5" s="837"/>
      <c r="J5" s="837"/>
      <c r="K5" s="184"/>
      <c r="L5" s="187"/>
      <c r="M5" s="187"/>
      <c r="N5" s="187"/>
      <c r="O5" s="187"/>
      <c r="P5" s="187"/>
      <c r="Q5" s="187"/>
      <c r="R5" s="187"/>
      <c r="S5" s="187"/>
      <c r="T5" s="187"/>
      <c r="U5" s="184"/>
      <c r="V5" s="184"/>
      <c r="W5" s="184"/>
      <c r="X5" s="184"/>
      <c r="Y5" s="184"/>
      <c r="Z5" s="184"/>
    </row>
    <row r="6" spans="2:26" ht="140.15" customHeight="1">
      <c r="B6" s="837" t="s">
        <v>3292</v>
      </c>
      <c r="C6" s="837"/>
      <c r="D6" s="837"/>
      <c r="E6" s="837"/>
      <c r="F6" s="837"/>
      <c r="G6" s="837"/>
      <c r="H6" s="837"/>
      <c r="I6" s="837"/>
      <c r="J6" s="837"/>
      <c r="K6" s="184"/>
      <c r="L6" s="187"/>
      <c r="M6" s="187"/>
      <c r="N6" s="187"/>
      <c r="O6" s="187"/>
      <c r="P6" s="187"/>
      <c r="Q6" s="187"/>
      <c r="R6" s="187"/>
      <c r="S6" s="187"/>
      <c r="T6" s="187"/>
      <c r="U6" s="184"/>
      <c r="V6" s="184"/>
      <c r="W6" s="184"/>
      <c r="X6" s="184"/>
      <c r="Y6" s="184"/>
      <c r="Z6" s="184"/>
    </row>
    <row r="7" spans="2:26" ht="220" customHeight="1">
      <c r="B7" s="837" t="s">
        <v>3293</v>
      </c>
      <c r="C7" s="837"/>
      <c r="D7" s="837"/>
      <c r="E7" s="837"/>
      <c r="F7" s="837"/>
      <c r="G7" s="837"/>
      <c r="H7" s="837"/>
      <c r="I7" s="837"/>
      <c r="J7" s="837"/>
      <c r="K7" s="184"/>
      <c r="L7" s="187"/>
      <c r="M7" s="187"/>
      <c r="N7" s="187"/>
      <c r="O7" s="187"/>
      <c r="P7" s="187"/>
      <c r="Q7" s="187"/>
      <c r="R7" s="187"/>
      <c r="S7" s="187"/>
      <c r="T7" s="187"/>
      <c r="U7" s="184"/>
      <c r="V7" s="184"/>
      <c r="W7" s="184"/>
      <c r="X7" s="184"/>
      <c r="Y7" s="184"/>
      <c r="Z7" s="184"/>
    </row>
    <row r="8" spans="2:26" ht="350.15" customHeight="1">
      <c r="B8" s="837" t="s">
        <v>3294</v>
      </c>
      <c r="C8" s="837"/>
      <c r="D8" s="837"/>
      <c r="E8" s="837"/>
      <c r="F8" s="837"/>
      <c r="G8" s="837"/>
      <c r="H8" s="837"/>
      <c r="I8" s="837"/>
      <c r="J8" s="837"/>
      <c r="K8" s="184"/>
      <c r="L8" s="187"/>
      <c r="M8" s="187"/>
      <c r="N8" s="187"/>
      <c r="O8" s="187"/>
      <c r="P8" s="187"/>
      <c r="Q8" s="187"/>
      <c r="R8" s="187"/>
      <c r="S8" s="187"/>
      <c r="T8" s="187"/>
      <c r="U8" s="184"/>
      <c r="V8" s="184"/>
      <c r="W8" s="184"/>
      <c r="X8" s="184"/>
      <c r="Y8" s="184"/>
      <c r="Z8" s="184"/>
    </row>
    <row r="9" spans="2:26" s="91" customFormat="1" ht="220" customHeight="1">
      <c r="B9" s="837" t="s">
        <v>3295</v>
      </c>
      <c r="C9" s="837"/>
      <c r="D9" s="837"/>
      <c r="E9" s="837"/>
      <c r="F9" s="837"/>
      <c r="G9" s="837"/>
      <c r="H9" s="837"/>
      <c r="I9" s="837"/>
      <c r="J9" s="837"/>
      <c r="K9" s="185"/>
      <c r="L9" s="187"/>
      <c r="M9" s="187"/>
      <c r="N9" s="187"/>
      <c r="O9" s="187"/>
      <c r="P9" s="187"/>
      <c r="Q9" s="187"/>
      <c r="R9" s="187"/>
      <c r="S9" s="187"/>
      <c r="T9" s="187"/>
      <c r="U9" s="185"/>
      <c r="V9" s="185"/>
      <c r="W9" s="185"/>
      <c r="X9" s="185"/>
      <c r="Y9" s="185"/>
      <c r="Z9" s="185"/>
    </row>
    <row r="10" spans="2:26" ht="80.150000000000006" customHeight="1">
      <c r="B10" s="837" t="s">
        <v>3296</v>
      </c>
      <c r="C10" s="837"/>
      <c r="D10" s="837"/>
      <c r="E10" s="837"/>
      <c r="F10" s="837"/>
      <c r="G10" s="837"/>
      <c r="H10" s="837"/>
      <c r="I10" s="837"/>
      <c r="J10" s="837"/>
      <c r="K10" s="184"/>
      <c r="L10" s="187"/>
      <c r="M10" s="187"/>
      <c r="N10" s="187"/>
      <c r="O10" s="187"/>
      <c r="P10" s="187"/>
      <c r="Q10" s="187"/>
      <c r="R10" s="187"/>
      <c r="S10" s="187"/>
      <c r="T10" s="187"/>
      <c r="U10" s="184"/>
      <c r="V10" s="184"/>
      <c r="W10" s="184"/>
      <c r="X10" s="184"/>
      <c r="Y10" s="184"/>
      <c r="Z10" s="184"/>
    </row>
    <row r="11" spans="2:26" ht="280" customHeight="1">
      <c r="B11" s="837" t="s">
        <v>3297</v>
      </c>
      <c r="C11" s="837"/>
      <c r="D11" s="837"/>
      <c r="E11" s="837"/>
      <c r="F11" s="837"/>
      <c r="G11" s="837"/>
      <c r="H11" s="837"/>
      <c r="I11" s="837"/>
      <c r="J11" s="837"/>
      <c r="K11" s="184"/>
      <c r="L11" s="187"/>
      <c r="M11" s="187"/>
      <c r="N11" s="187"/>
      <c r="O11" s="187"/>
      <c r="P11" s="187"/>
      <c r="Q11" s="187"/>
      <c r="R11" s="187"/>
      <c r="S11" s="187"/>
      <c r="T11" s="187"/>
      <c r="U11" s="184"/>
      <c r="V11" s="184"/>
      <c r="W11" s="184"/>
      <c r="X11" s="184"/>
      <c r="Y11" s="184"/>
      <c r="Z11" s="184"/>
    </row>
    <row r="12" spans="2:26" ht="190" customHeight="1">
      <c r="B12" s="837" t="s">
        <v>3298</v>
      </c>
      <c r="C12" s="837"/>
      <c r="D12" s="837"/>
      <c r="E12" s="837"/>
      <c r="F12" s="837"/>
      <c r="G12" s="837"/>
      <c r="H12" s="837"/>
      <c r="I12" s="837"/>
      <c r="J12" s="837"/>
      <c r="K12" s="184"/>
      <c r="L12" s="187"/>
      <c r="M12" s="187"/>
      <c r="N12" s="187"/>
      <c r="O12" s="187"/>
      <c r="P12" s="187"/>
      <c r="Q12" s="187"/>
      <c r="R12" s="187"/>
      <c r="S12" s="187"/>
      <c r="T12" s="187"/>
      <c r="U12" s="184"/>
      <c r="V12" s="184"/>
      <c r="W12" s="184"/>
      <c r="X12" s="184"/>
      <c r="Y12" s="184"/>
      <c r="Z12" s="184"/>
    </row>
    <row r="13" spans="2:26" ht="170.15" customHeight="1">
      <c r="B13" s="837" t="s">
        <v>3299</v>
      </c>
      <c r="C13" s="837"/>
      <c r="D13" s="837"/>
      <c r="E13" s="837"/>
      <c r="F13" s="837"/>
      <c r="G13" s="837"/>
      <c r="H13" s="837"/>
      <c r="I13" s="837"/>
      <c r="J13" s="837"/>
      <c r="K13" s="184"/>
      <c r="L13" s="187"/>
      <c r="M13" s="187"/>
      <c r="N13" s="187"/>
      <c r="O13" s="187"/>
      <c r="P13" s="187"/>
      <c r="Q13" s="187"/>
      <c r="R13" s="187"/>
      <c r="S13" s="187"/>
      <c r="T13" s="187"/>
      <c r="U13" s="184"/>
      <c r="V13" s="184"/>
      <c r="W13" s="184"/>
      <c r="X13" s="184"/>
      <c r="Y13" s="184"/>
      <c r="Z13" s="184"/>
    </row>
    <row r="14" spans="2:26" ht="360" customHeight="1">
      <c r="B14" s="837" t="s">
        <v>3300</v>
      </c>
      <c r="C14" s="837"/>
      <c r="D14" s="837"/>
      <c r="E14" s="837"/>
      <c r="F14" s="837"/>
      <c r="G14" s="837"/>
      <c r="H14" s="837"/>
      <c r="I14" s="837"/>
      <c r="J14" s="837"/>
      <c r="K14" s="184"/>
      <c r="L14" s="187"/>
      <c r="M14" s="187"/>
      <c r="N14" s="187"/>
      <c r="O14" s="187"/>
      <c r="P14" s="187"/>
      <c r="Q14" s="187"/>
      <c r="R14" s="187"/>
      <c r="S14" s="187"/>
      <c r="T14" s="187"/>
      <c r="U14" s="184"/>
      <c r="V14" s="184"/>
      <c r="W14" s="184"/>
      <c r="X14" s="184"/>
      <c r="Y14" s="184"/>
      <c r="Z14" s="184"/>
    </row>
    <row r="15" spans="2:26" ht="360" customHeight="1">
      <c r="B15" s="837"/>
      <c r="C15" s="837"/>
      <c r="D15" s="837"/>
      <c r="E15" s="837"/>
      <c r="F15" s="837"/>
      <c r="G15" s="837"/>
      <c r="H15" s="837"/>
      <c r="I15" s="837"/>
      <c r="J15" s="837"/>
      <c r="K15" s="184"/>
      <c r="L15" s="187"/>
      <c r="M15" s="187"/>
      <c r="N15" s="187"/>
      <c r="O15" s="187"/>
      <c r="P15" s="187"/>
      <c r="Q15" s="187"/>
      <c r="R15" s="187"/>
      <c r="S15" s="187"/>
      <c r="T15" s="187"/>
      <c r="U15" s="184"/>
      <c r="V15" s="184"/>
      <c r="W15" s="184"/>
      <c r="X15" s="184"/>
      <c r="Y15" s="184"/>
      <c r="Z15" s="184"/>
    </row>
    <row r="16" spans="2:26" ht="180" customHeight="1">
      <c r="B16" s="837" t="s">
        <v>3301</v>
      </c>
      <c r="C16" s="837"/>
      <c r="D16" s="837"/>
      <c r="E16" s="837"/>
      <c r="F16" s="837"/>
      <c r="G16" s="837"/>
      <c r="H16" s="837"/>
      <c r="I16" s="837"/>
      <c r="J16" s="837"/>
      <c r="K16" s="184"/>
      <c r="L16" s="184"/>
      <c r="M16" s="184"/>
      <c r="N16" s="184"/>
      <c r="O16" s="184"/>
      <c r="P16" s="184"/>
      <c r="Q16" s="184"/>
      <c r="R16" s="184"/>
      <c r="S16" s="184"/>
      <c r="T16" s="187"/>
      <c r="U16" s="184"/>
      <c r="V16" s="184"/>
      <c r="W16" s="184"/>
      <c r="X16" s="184"/>
      <c r="Y16" s="184"/>
      <c r="Z16" s="184"/>
    </row>
    <row r="17" spans="2:26" ht="180" customHeight="1">
      <c r="B17" s="837"/>
      <c r="C17" s="837"/>
      <c r="D17" s="837"/>
      <c r="E17" s="837"/>
      <c r="F17" s="837"/>
      <c r="G17" s="837"/>
      <c r="H17" s="837"/>
      <c r="I17" s="837"/>
      <c r="J17" s="837"/>
      <c r="K17" s="184"/>
      <c r="L17" s="187"/>
      <c r="M17" s="187"/>
      <c r="N17" s="187"/>
      <c r="O17" s="187"/>
      <c r="P17" s="187"/>
      <c r="Q17" s="187"/>
      <c r="R17" s="187"/>
      <c r="S17" s="187"/>
      <c r="T17" s="187"/>
      <c r="U17" s="184"/>
      <c r="V17" s="184"/>
      <c r="W17" s="184"/>
      <c r="X17" s="184"/>
      <c r="Y17" s="184"/>
      <c r="Z17" s="184"/>
    </row>
    <row r="18" spans="2:26" ht="180" customHeight="1">
      <c r="B18" s="837"/>
      <c r="C18" s="837"/>
      <c r="D18" s="837"/>
      <c r="E18" s="837"/>
      <c r="F18" s="837"/>
      <c r="G18" s="837"/>
      <c r="H18" s="837"/>
      <c r="I18" s="837"/>
      <c r="J18" s="837"/>
      <c r="K18" s="184"/>
      <c r="L18" s="187"/>
      <c r="M18" s="187"/>
      <c r="N18" s="187"/>
      <c r="O18" s="187"/>
      <c r="P18" s="187"/>
      <c r="Q18" s="187"/>
      <c r="R18" s="187"/>
      <c r="S18" s="187"/>
      <c r="T18" s="187"/>
      <c r="U18" s="184"/>
      <c r="V18" s="184"/>
      <c r="W18" s="184"/>
      <c r="X18" s="184"/>
      <c r="Y18" s="184"/>
      <c r="Z18" s="184"/>
    </row>
    <row r="19" spans="2:26" ht="180" customHeight="1">
      <c r="B19" s="837"/>
      <c r="C19" s="837"/>
      <c r="D19" s="837"/>
      <c r="E19" s="837"/>
      <c r="F19" s="837"/>
      <c r="G19" s="837"/>
      <c r="H19" s="837"/>
      <c r="I19" s="837"/>
      <c r="J19" s="837"/>
      <c r="K19" s="184"/>
      <c r="L19" s="187"/>
      <c r="M19" s="187"/>
      <c r="N19" s="187"/>
      <c r="O19" s="187"/>
      <c r="P19" s="187"/>
      <c r="Q19" s="187"/>
      <c r="R19" s="187"/>
      <c r="S19" s="187"/>
      <c r="T19" s="187"/>
      <c r="U19" s="184"/>
      <c r="V19" s="184"/>
      <c r="W19" s="184"/>
      <c r="X19" s="184"/>
      <c r="Y19" s="184"/>
      <c r="Z19" s="184"/>
    </row>
    <row r="20" spans="2:26" ht="180" customHeight="1">
      <c r="B20" s="837"/>
      <c r="C20" s="837"/>
      <c r="D20" s="837"/>
      <c r="E20" s="837"/>
      <c r="F20" s="837"/>
      <c r="G20" s="837"/>
      <c r="H20" s="837"/>
      <c r="I20" s="837"/>
      <c r="J20" s="837"/>
    </row>
  </sheetData>
  <sheetProtection algorithmName="SHA-512" hashValue="R2DcIFncSzVg/wUFjNyjhQa8VGkZH4u8zed1uSVAD2j4QrP+LO8fv1mtqsPlV0juJr34EjslxiZ75vsoba1F4A==" saltValue="T2km97mshhjYSy4PawIbkg==" spinCount="100000" sheet="1" objects="1" scenarios="1" formatColumns="0" formatRows="0"/>
  <mergeCells count="14">
    <mergeCell ref="B2:J2"/>
    <mergeCell ref="B3:J3"/>
    <mergeCell ref="B4:J4"/>
    <mergeCell ref="B9:J9"/>
    <mergeCell ref="B5:J5"/>
    <mergeCell ref="B16:J20"/>
    <mergeCell ref="B10:J10"/>
    <mergeCell ref="B12:J12"/>
    <mergeCell ref="B13:J13"/>
    <mergeCell ref="B6:J6"/>
    <mergeCell ref="B7:J7"/>
    <mergeCell ref="B8:J8"/>
    <mergeCell ref="B14:J15"/>
    <mergeCell ref="B11:J11"/>
  </mergeCells>
  <pageMargins left="0.23622047244094491" right="0.23622047244094491" top="0.55118110236220474" bottom="0.55118110236220474" header="0.31496062992125984" footer="0.31496062992125984"/>
  <pageSetup paperSize="9" scale="53" fitToHeight="0" orientation="portrait" r:id="rId1"/>
  <headerFooter>
    <oddFooter>&amp;R Terms &amp; Conditions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e7e0c62-66a7-4b51-91dc-ea512ebde434" xsi:nil="true"/>
    <lcf76f155ced4ddcb4097134ff3c332f xmlns="225b1cac-2d13-48c0-b324-622c53f00b9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DFC6EEFAC35CA48A72FF829B3A645F8" ma:contentTypeVersion="22" ma:contentTypeDescription="Create a new document." ma:contentTypeScope="" ma:versionID="abbaf80c8259c538b41bf18a8b8abc67">
  <xsd:schema xmlns:xsd="http://www.w3.org/2001/XMLSchema" xmlns:xs="http://www.w3.org/2001/XMLSchema" xmlns:p="http://schemas.microsoft.com/office/2006/metadata/properties" xmlns:ns1="http://schemas.microsoft.com/sharepoint/v3" xmlns:ns2="225b1cac-2d13-48c0-b324-622c53f00b93" xmlns:ns3="3e7e0c62-66a7-4b51-91dc-ea512ebde434" targetNamespace="http://schemas.microsoft.com/office/2006/metadata/properties" ma:root="true" ma:fieldsID="f300cd8affeae4e99133894be7e97d61" ns1:_="" ns2:_="" ns3:_="">
    <xsd:import namespace="http://schemas.microsoft.com/sharepoint/v3"/>
    <xsd:import namespace="225b1cac-2d13-48c0-b324-622c53f00b93"/>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5b1cac-2d13-48c0-b324-622c53f00b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c97c1e89-d5c2-43ba-b3e7-ed7eaabeb2c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d96e70-83e9-40bc-8f0f-4ddc70b4c817}" ma:internalName="TaxCatchAll" ma:showField="CatchAllData" ma:web="3e7e0c62-66a7-4b51-91dc-ea512ebde4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1FFFF8-07E2-46ED-AB2A-7768E3B75996}">
  <ds:schemaRefs>
    <ds:schemaRef ds:uri="http://schemas.microsoft.com/sharepoint/v3/contenttype/forms"/>
  </ds:schemaRefs>
</ds:datastoreItem>
</file>

<file path=customXml/itemProps2.xml><?xml version="1.0" encoding="utf-8"?>
<ds:datastoreItem xmlns:ds="http://schemas.openxmlformats.org/officeDocument/2006/customXml" ds:itemID="{0837A05C-095A-4201-A9FA-35CF1FAA7FBB}">
  <ds:schemaRefs>
    <ds:schemaRef ds:uri="http://schemas.microsoft.com/office/2006/documentManagement/types"/>
    <ds:schemaRef ds:uri="http://www.w3.org/XML/1998/namespace"/>
    <ds:schemaRef ds:uri="http://schemas.microsoft.com/office/infopath/2007/PartnerControls"/>
    <ds:schemaRef ds:uri="http://purl.org/dc/elements/1.1/"/>
    <ds:schemaRef ds:uri="3e7e0c62-66a7-4b51-91dc-ea512ebde434"/>
    <ds:schemaRef ds:uri="http://schemas.microsoft.com/office/2006/metadata/properties"/>
    <ds:schemaRef ds:uri="http://purl.org/dc/terms/"/>
    <ds:schemaRef ds:uri="http://schemas.microsoft.com/sharepoint/v4"/>
    <ds:schemaRef ds:uri="http://schemas.openxmlformats.org/package/2006/metadata/core-properties"/>
    <ds:schemaRef ds:uri="be3f6756-8707-4edf-8708-5ed37b8766d9"/>
    <ds:schemaRef ds:uri="http://purl.org/dc/dcmitype/"/>
  </ds:schemaRefs>
</ds:datastoreItem>
</file>

<file path=customXml/itemProps3.xml><?xml version="1.0" encoding="utf-8"?>
<ds:datastoreItem xmlns:ds="http://schemas.openxmlformats.org/officeDocument/2006/customXml" ds:itemID="{4B7ED2A0-04EB-413B-8309-E5181372E3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Front Page</vt:lpstr>
      <vt:lpstr>Order</vt:lpstr>
      <vt:lpstr>Summary</vt:lpstr>
      <vt:lpstr>Food Summary</vt:lpstr>
      <vt:lpstr>Price List</vt:lpstr>
      <vt:lpstr>T&amp;C</vt:lpstr>
      <vt:lpstr>'Food Summary'!PriceList</vt:lpstr>
      <vt:lpstr>Summary!PriceList</vt:lpstr>
      <vt:lpstr>PriceList</vt:lpstr>
      <vt:lpstr>'Food Summary'!Print_Area</vt:lpstr>
      <vt:lpstr>'Front Page'!Print_Area</vt:lpstr>
      <vt:lpstr>Order!Print_Area</vt:lpstr>
      <vt:lpstr>Summary!Print_Area</vt:lpstr>
      <vt:lpstr>ProductCode</vt:lpstr>
      <vt:lpstr>ProductList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Joshua Glavey</dc:creator>
  <cp:keywords/>
  <dc:description/>
  <cp:lastModifiedBy>Richard Smith</cp:lastModifiedBy>
  <cp:revision/>
  <cp:lastPrinted>2022-11-04T16:16:51Z</cp:lastPrinted>
  <dcterms:created xsi:type="dcterms:W3CDTF">2021-10-18T09:18:53Z</dcterms:created>
  <dcterms:modified xsi:type="dcterms:W3CDTF">2022-11-04T16:36:21Z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0x0101007DFC6EEFAC35CA48A72FF829B3A645F8</vt:lpwstr>
  </property>
  <property fmtid="{D5CDD505-2E9C-101B-9397-08002B2CF9AE}" pid="3" name="Form Type">
    <vt:lpwstr>Full</vt:lpwstr>
  </property>
</Properties>
</file>